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RANA\AppData\Local\Microsoft\Windows\INetCache\Content.Outlook\KOO3CM2X\"/>
    </mc:Choice>
  </mc:AlternateContent>
  <xr:revisionPtr revIDLastSave="0" documentId="13_ncr:1_{FF76CF27-6B0B-407A-AF1E-90C96AF99CF5}" xr6:coauthVersionLast="47" xr6:coauthVersionMax="47" xr10:uidLastSave="{00000000-0000-0000-0000-000000000000}"/>
  <bookViews>
    <workbookView xWindow="-120" yWindow="-120" windowWidth="29040" windowHeight="15840" xr2:uid="{00563EAA-4A99-4902-8528-ABF06531001A}"/>
  </bookViews>
  <sheets>
    <sheet name="נספח 1" sheetId="1" r:id="rId1"/>
    <sheet name="נספח 2" sheetId="2" r:id="rId2"/>
    <sheet name="נספח 3" sheetId="3" r:id="rId3"/>
    <sheet name="7209" sheetId="4" r:id="rId4"/>
    <sheet name="7210" sheetId="5" r:id="rId5"/>
    <sheet name="7211" sheetId="6" r:id="rId6"/>
  </sheets>
  <externalReferences>
    <externalReference r:id="rId7"/>
    <externalReference r:id="rId8"/>
  </externalReferences>
  <definedNames>
    <definedName name="Castod">'[1]הפעלה דוח הוצאות ישירות'!$D$7</definedName>
    <definedName name="comp_name">'[1]הפעלה דוח הוצאות ישירות'!$D$3</definedName>
    <definedName name="Date1">[2]הפעלה!$C$7</definedName>
    <definedName name="kupaNoga">OFFSET([2]startSettings!$B$2,0,0,COUNTA([2]startSettings!$B:$B)-1,1)</definedName>
    <definedName name="MaslulNoga">OFFSET([2]startSettings!$J$2,0,0,COUNTA([2]startSettings!$J:$J)-1,1)</definedName>
    <definedName name="mngCompany">[2]הפעלה!$C$5</definedName>
    <definedName name="SUG_MUZAR">'[1]הפעלה דוח הוצאות ישירות'!$D$4</definedName>
    <definedName name="to_date">'[1]הפעלה דוח הוצאות ישירות'!$D$5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9" i="2" l="1"/>
  <c r="D24" i="2"/>
  <c r="D57" i="5"/>
  <c r="D60" i="6"/>
  <c r="D31" i="6"/>
  <c r="D67" i="6" s="1"/>
  <c r="D25" i="5"/>
  <c r="D60" i="5" s="1"/>
  <c r="D62" i="5" s="1"/>
  <c r="D7" i="5"/>
  <c r="D37" i="5"/>
  <c r="D62" i="6"/>
  <c r="D57" i="6"/>
  <c r="D57" i="4"/>
  <c r="D54" i="6"/>
  <c r="D54" i="4"/>
  <c r="D52" i="6"/>
  <c r="D52" i="5"/>
  <c r="D54" i="5" s="1"/>
  <c r="D52" i="4"/>
  <c r="D31" i="5"/>
  <c r="D67" i="5" s="1"/>
  <c r="D25" i="4"/>
  <c r="D31" i="4" s="1"/>
  <c r="D57" i="1"/>
  <c r="D52" i="1"/>
  <c r="D37" i="1"/>
  <c r="D25" i="1"/>
  <c r="C92" i="3"/>
  <c r="D31" i="1" l="1"/>
  <c r="D60" i="1"/>
  <c r="D60" i="4"/>
  <c r="D62" i="4" s="1"/>
  <c r="D67" i="4"/>
  <c r="D62" i="1" l="1"/>
  <c r="D67" i="1"/>
  <c r="D27" i="1" l="1"/>
</calcChain>
</file>

<file path=xl/sharedStrings.xml><?xml version="1.0" encoding="utf-8"?>
<sst xmlns="http://schemas.openxmlformats.org/spreadsheetml/2006/main" count="339" uniqueCount="177">
  <si>
    <t>קו הבריאות - קופת גמל</t>
  </si>
  <si>
    <t>נספח 1 סך ההוצאות הישירות ששולמו בעד כל סוג של הוצאה ישירה לתקופה המסתיימת ביום - 31.12.2025</t>
  </si>
  <si>
    <t>אלפי ש''ח</t>
  </si>
  <si>
    <t>הוצאות ישירות שאינן מסוג עמלת ניהול חיצוני</t>
  </si>
  <si>
    <t>1. סך הכל עמלות קנייה ומכירה של ניירות ערך סחירים</t>
  </si>
  <si>
    <t>א. סך עמלות קנייה ומכירה של ניירות ערך סחירים לצדדים קשורים</t>
  </si>
  <si>
    <t>ב. סך עמלות קנייה ומכירה של ניירות ערך סחירים לצדדים שאינם קשורים</t>
  </si>
  <si>
    <t>2. סך הכל דמי שמירה בשל ניירות ערך סחירים וכל עמלה שגובה מי שמבצע את משמרות ניירות הערך (קסטודיאן)</t>
  </si>
  <si>
    <t>א. סך עמלות קסטודיאן לצדדים קשורים</t>
  </si>
  <si>
    <t>ב. סך עמלות קסטודיאן לצדדים שאינם קשורים</t>
  </si>
  <si>
    <t>3 . סך הכל הוצאות הנובעות מהשקעות לא סחירות</t>
  </si>
  <si>
    <t>א. הוצאה הנובעת מהשקעה בניירות ערך לא סחירים או ממתן הלוואה למי שאינו עמית או מבוטח</t>
  </si>
  <si>
    <t>ב. הוצאה הנובעת מהשקעה בזכויות במקרקעין</t>
  </si>
  <si>
    <t>4 . מסים החלים על משקיע מוסדי, על נכסיו, על הכנסותיו ועל עסקאות שנעשו בנכסיו</t>
  </si>
  <si>
    <t>5. סך הוצאות בעד ניהול תביעות</t>
  </si>
  <si>
    <t>6 . סך הוצאות בעד מתן משכנתאות</t>
  </si>
  <si>
    <t>7. סך הכל הוצאות ישירות שאינן מסוג עמלת ניהול חיצוני (סכום סעיפים 1 עד 6)</t>
  </si>
  <si>
    <t>8. שווי ממוצע של נכסי הקופה או המסלול (ממוצע פשוט של סעיפים 8 א. ו - 8 ב.)</t>
  </si>
  <si>
    <t>א. השווי המשוערך של נכסי הקופה או המסלול נכון ליום 31 דצמבר של שנת הכספים שהסתיימה ב 2025</t>
  </si>
  <si>
    <t>ב. השווי המשוערך של נכסי הקופה או המסלול נכון ליום 31 בדצמבר של שנת הכספים שהסתיימה ב 2024</t>
  </si>
  <si>
    <t>9. שיעור שנתי של הוצאות ישירות שאינן מסוג עמלת ניהול חיצוני (חלוקה של סעיף 7 בסעיף 8)</t>
  </si>
  <si>
    <t>הוצאות ישירות מסוג עמלת ניהול חיצוני</t>
  </si>
  <si>
    <t xml:space="preserve">10 . סך דמי ניהול משתנים – החלק מתשלום עמלת ניהול חיצוני שנגזר מתשואת הנכסים </t>
  </si>
  <si>
    <t>11. סהכ הוצאות ישירות מסוג "עמלת ניהול חיצוני" (סכום סעיפים 11 א. עד 11 ט.)</t>
  </si>
  <si>
    <t>א. סך תשלומים הנובעים מהשקעה בקרנות השקעה בישראל</t>
  </si>
  <si>
    <t>ב. סך תשלומים הנובעים מהשקעה בקרנות השקעה בחול</t>
  </si>
  <si>
    <t>ג. סך תשלומים למנהלי תיקים ישראלים בגין השקעה בחול</t>
  </si>
  <si>
    <t>ד. סך תשלומים למנהלי תיקים זרים</t>
  </si>
  <si>
    <t>ה. סך תשלומים בגין השקעה בקרנות סל כאשר 75 אחוזים לפחות מנכסי הקרן הם נכסים שהונפקו במדינת ישראל</t>
  </si>
  <si>
    <t>לפי מדדים שעליהם הורה הממונה ובתנאים שהורה</t>
  </si>
  <si>
    <t>ו. סך תשלומים בגין השקעה בקרנות סל כאשר 75 אחוזים לפחות מנכסי הקרן הם נכסים שלא הונפקו במדינת</t>
  </si>
  <si>
    <t>ישראל ואינם נסחרים או מוחזקים בה</t>
  </si>
  <si>
    <t>ז. סך תשלומים בגין השקעה בקרנות נאמנות ישראליות כאשר 75 אחוזים לפחות מנכסי הקרן מושקעים בנכסים שלא</t>
  </si>
  <si>
    <t>הונפקו במדינת ישראל ואינם נסחרים או מוחזקים בה</t>
  </si>
  <si>
    <t>ח. סך תשלומים בגין השקעה בקרנות נאמנות זרות כאשר 75 אחוזים לפחות מנכסי הקרן מושקעים בנכסים שלא</t>
  </si>
  <si>
    <t>ט. סך תשלומים בגין השקעה בקרן טכנולוגיה עילית</t>
  </si>
  <si>
    <t>12. שיעור עמלת ניהול חיצוני בפועל  לפני החזר, ככל שבוצע (חלוקה של סעיף 11 בסעיף 8.ב)</t>
  </si>
  <si>
    <t>13. שיעור מגבלת עמלת ניהול חיצוני שהמשקיע המוסדי הצהיר עליה עבור שנת הכספים שהסתיימה</t>
  </si>
  <si>
    <t>14. ההפרש בין שיעור מגבלת עמלת ניהול חיצוני מוצהרת לבין שיעור  עמלת ניהול חיצוני בפועל (סעיף 13 פחות סעיף 12)</t>
  </si>
  <si>
    <t>15.א סכום שהוחזר לחוסכים (אם הוחזר)</t>
  </si>
  <si>
    <t>15.ב שיעור עמלת ניהול חיצוני בפועל לאחר החזר, (חלוקה של התוצאה של סעיף 11 בניכוי סעיף 15א, בסעיף 8.ב)</t>
  </si>
  <si>
    <t>סך הכל הוצאות ישירות בפועל (למעט דמי ניהול משתנים כאמור בסעיף 10)</t>
  </si>
  <si>
    <t>16. סך כל הוצאות ישירות (סכום של סעיף 7 וסעיף 11 בניכוי סעיף 15א)</t>
  </si>
  <si>
    <t>17. שיעור סך ההוצאות הישירות מתוך יתרת נכסים ממוצעת (חלוקה של סעיף 16 בסעיף 8)</t>
  </si>
  <si>
    <t>סך הכל הוצאות ישירות (לצורך חישוב שיעור עלות שנתית צפויה)</t>
  </si>
  <si>
    <t xml:space="preserve">18. שיעור מגבלת עמלת ניהול חיצוני שהמשקיע המוסדי הצהיר עליה בהתאם לתקנה 2א לתקנות הוצאות ישירות עבור </t>
  </si>
  <si>
    <t>שנת הכספים הבאה 2026</t>
  </si>
  <si>
    <t>19. De: שיעור הוצאות ישירות (סכום של סעיף 9 וסעיף 18)</t>
  </si>
  <si>
    <t>נספח 2 פרוט עמלות והוצאות שאינן עמלות ניהול חיצוני לשנה המסתיימת ביום: 31.12.2025</t>
  </si>
  <si>
    <t>ברוקארז' - עמלות קנייה ומכירה בגין ביצוע עסקאות בניירות ערך סחירים</t>
  </si>
  <si>
    <t>צדדים קשורים</t>
  </si>
  <si>
    <t>(1)</t>
  </si>
  <si>
    <t>ברוקר IBI</t>
  </si>
  <si>
    <t>צדדים שאינם קשורים</t>
  </si>
  <si>
    <t>בנק לאומי</t>
  </si>
  <si>
    <t>(2)</t>
  </si>
  <si>
    <t>ברוקר דיסקונט</t>
  </si>
  <si>
    <t>(3)</t>
  </si>
  <si>
    <t>ברוקר אקסלנס</t>
  </si>
  <si>
    <t>(4)</t>
  </si>
  <si>
    <t>OPENHEIMER</t>
  </si>
  <si>
    <t>(5)</t>
  </si>
  <si>
    <t>ברוקר לידר הנפקות</t>
  </si>
  <si>
    <t>(6)</t>
  </si>
  <si>
    <t>מיטב 5018</t>
  </si>
  <si>
    <t>(7)</t>
  </si>
  <si>
    <t>ברוקר זר</t>
  </si>
  <si>
    <t>(8)</t>
  </si>
  <si>
    <t>בנק מזרחי</t>
  </si>
  <si>
    <t>(9)</t>
  </si>
  <si>
    <t>OSCAR GRUSS-14</t>
  </si>
  <si>
    <t>(10)</t>
  </si>
  <si>
    <t>ברוקר פסגות</t>
  </si>
  <si>
    <t>(11)</t>
  </si>
  <si>
    <t>ברוקר פועלים</t>
  </si>
  <si>
    <t>(12)</t>
  </si>
  <si>
    <t>LEADER</t>
  </si>
  <si>
    <t>(13)</t>
  </si>
  <si>
    <t>ברוקר מזרחי טפחות</t>
  </si>
  <si>
    <t>(14)</t>
  </si>
  <si>
    <t>EUROCLEAR</t>
  </si>
  <si>
    <t>סך עמלות ברוקראז'</t>
  </si>
  <si>
    <t>עמלות קסטודיאן</t>
  </si>
  <si>
    <t>סך עמלות קסטודיאן</t>
  </si>
  <si>
    <t>הוצאה הנובעת מהשקעה בניירות ערך לא סחירים או ממתן הלוואה</t>
  </si>
  <si>
    <t>סך הוצאות הנובעות מהשקעה בניירות ערך לא סחירים או ממתן הלוואה</t>
  </si>
  <si>
    <t>הוצאה הנובעת מהשקעה בזכויות מקרקעין</t>
  </si>
  <si>
    <t>סך הוצאות הנובעות מהשקעה בזכויות מקרקעין</t>
  </si>
  <si>
    <t>מסים החלים על הנכסים, ההכנסות והעסקאות</t>
  </si>
  <si>
    <t>דמי ביטוח בעד ביטוח משנה</t>
  </si>
  <si>
    <t>סך הכל תשלומים למבטחי משנה</t>
  </si>
  <si>
    <t>הוצאה הנובעת בעד ניהול תביעה או תובענה</t>
  </si>
  <si>
    <t>סך הוצאות הנובעות בעד ניהול תביעה או תובענה</t>
  </si>
  <si>
    <t>הוצאה הנובעת ממתן משכנתא</t>
  </si>
  <si>
    <t>סך הוצאות בעד מתן משכנתאות</t>
  </si>
  <si>
    <t>סך הכל עמלות והוצאות שאינן עמלות ניהול חיצוני</t>
  </si>
  <si>
    <t>נספח 3 - פירוט עמלות ניהול חיצוני לשנה המסתיימת ביום: 31.12.2024</t>
  </si>
  <si>
    <t>תשלום הנובע מהשקעה בקרנות השקעה בישראל</t>
  </si>
  <si>
    <t>Fimi Israel Opportunity 6</t>
  </si>
  <si>
    <t>Viola Opportunity I</t>
  </si>
  <si>
    <t>מונטה</t>
  </si>
  <si>
    <t>פורטיסימו 3</t>
  </si>
  <si>
    <t>קוגיטו קפיטל BME</t>
  </si>
  <si>
    <t>קוגיטו קפיטל SME</t>
  </si>
  <si>
    <t>Klirmark Fund III</t>
  </si>
  <si>
    <t>Klirmark Fund IV</t>
  </si>
  <si>
    <t>סך תשלומים הנובעים מהשקעה בקרנות השקעה בישראל</t>
  </si>
  <si>
    <t>תשלום הנובע מהשקעה בקרנות השקעה בחול</t>
  </si>
  <si>
    <t>Alto III</t>
  </si>
  <si>
    <t>Apexus Logistic Fund</t>
  </si>
  <si>
    <t>Ares Climate Infrastructure Partners II</t>
  </si>
  <si>
    <t xml:space="preserve">Blue Atlantic PTNR </t>
  </si>
  <si>
    <t>Blue Atlantic PTNR II</t>
  </si>
  <si>
    <t>Blue Atlantic PTNR III</t>
  </si>
  <si>
    <t>Blue Owl RE Fund VI</t>
  </si>
  <si>
    <t>Electra America Principal Hospitality</t>
  </si>
  <si>
    <t>EQT Infrastructure V (יורו)</t>
  </si>
  <si>
    <t>First Time II</t>
  </si>
  <si>
    <t>Hamilton Co-invest IV</t>
  </si>
  <si>
    <t>HGI Multifamily Credit Fund</t>
  </si>
  <si>
    <t>Insight Partners XII</t>
  </si>
  <si>
    <t>Pantheon Access Feeder 2017</t>
  </si>
  <si>
    <t>PGIF IV  פנתאון</t>
  </si>
  <si>
    <t>Starlight Bond FP I</t>
  </si>
  <si>
    <t>Vintage Growth Fund III</t>
  </si>
  <si>
    <t>Vintage IV</t>
  </si>
  <si>
    <t>Vintage Secondary IV</t>
  </si>
  <si>
    <t>Vintage V Acess</t>
  </si>
  <si>
    <t>אלקטרה II</t>
  </si>
  <si>
    <t>פורמה</t>
  </si>
  <si>
    <t>Direct Lending III</t>
  </si>
  <si>
    <t>ICG Europe VII</t>
  </si>
  <si>
    <t>ICG North American Private Debt II</t>
  </si>
  <si>
    <t>MV Credit Senior II</t>
  </si>
  <si>
    <t>Colchis Income Fund</t>
  </si>
  <si>
    <t>סך תשלומים הנובעים מהשקעה בקרנות השקעה בחול</t>
  </si>
  <si>
    <t>תשלום למנהל תיקים ישראלי</t>
  </si>
  <si>
    <t>סך תשלומים למנהלי תיקים ישראליים</t>
  </si>
  <si>
    <t>תשלום למנהל תיקים זר</t>
  </si>
  <si>
    <t>סך תשלום למנהלי תיקים זרים</t>
  </si>
  <si>
    <t>סך תשלומים בגין השקעה בקרן סל כאשר %75 לפחות מנכסי הקרן הם נכסים</t>
  </si>
  <si>
    <t>שלא הונפקו במדינת ישראל ואינם נסחרים או מוחזקים בה</t>
  </si>
  <si>
    <t>קסם קרנות נאמנות בע"מ</t>
  </si>
  <si>
    <t xml:space="preserve">BlackRock  Asset Managment </t>
  </si>
  <si>
    <t>AMUNDI</t>
  </si>
  <si>
    <t>State Street Corp</t>
  </si>
  <si>
    <t>SSGA SPOR ETFS</t>
  </si>
  <si>
    <t>Vanguard Group</t>
  </si>
  <si>
    <t>Invesco investment management limited</t>
  </si>
  <si>
    <t>WisdomTree Europe ltd</t>
  </si>
  <si>
    <t>KRANESHARES</t>
  </si>
  <si>
    <t>סך תשלום למנהלי קרנות סל</t>
  </si>
  <si>
    <t>סך תשלומים בגין השקעה בקרן סל כאשר 75% לפחות מנכסי הקרן הם נכסים</t>
  </si>
  <si>
    <t>שהונפקו במדינת ישראל לפי מדדים שעליהם הורה הממונה ובתנאים שהורה</t>
  </si>
  <si>
    <t>מיטב קרנות נאמנות בע"מ</t>
  </si>
  <si>
    <t>הראל קרנות נאמנות בע"מ</t>
  </si>
  <si>
    <t>מגדל קרנות נאמנות בע"מ</t>
  </si>
  <si>
    <t xml:space="preserve">מור ניהול קרנות נאמנות בע"מ </t>
  </si>
  <si>
    <t>סך תשלום למנהלי קרן סל</t>
  </si>
  <si>
    <t>תשלום בגין השקעה בקרנות נאמנות ישראליות כאשר 75% לפחות מנכסי</t>
  </si>
  <si>
    <t>הקרן מושקעים בנכסים שלא הונפקו במדינת ישראל ואינם נסחרים או</t>
  </si>
  <si>
    <t>מוחזקים בה</t>
  </si>
  <si>
    <t>סך תשלומים למנהלי קרנות נאמנות ישראליות</t>
  </si>
  <si>
    <t>תשלום בגין השקעה בקרנות נאמנות זרות כאשר 75% לפחות מנכסי הקרן</t>
  </si>
  <si>
    <t>מושקעים בנכסים שלא הונפקו במדינת ישראל ואינם נסחרים או מוחזקים בה</t>
  </si>
  <si>
    <t>CIFC Senior Secured Corporate</t>
  </si>
  <si>
    <t>סך תשלומים בגין השקעה בקרנות נאמנות זרות</t>
  </si>
  <si>
    <t>תשלומים בגין השקעה בקרן טכנולוגיה עילית</t>
  </si>
  <si>
    <t>קסם תעודות סל ומוצרי מדדים בע"מ</t>
  </si>
  <si>
    <t>סך תשלום בגין השקעה בקרן טכנולוגיה עילית</t>
  </si>
  <si>
    <t>סך הכל עמלות ניהול חיצוני</t>
  </si>
  <si>
    <t>תשלום של דמי ניהול משתנים</t>
  </si>
  <si>
    <t>סך דמי ניהול משתנים</t>
  </si>
  <si>
    <t>סך הכל נכסים לסוף שנה קודמת</t>
  </si>
  <si>
    <t xml:space="preserve">קו הבריאות 50 ומטה </t>
  </si>
  <si>
    <t xml:space="preserve">קו הבריאות 50-60 </t>
  </si>
  <si>
    <t xml:space="preserve">קו הבריאות 60 ומעלה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</si>
</sst>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(* #,##0.00_);_(* \(#,##0.00\);_(* &quot;-&quot;??_);_(@_)"/>
  </numFmts>
  <fonts count="1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u/>
      <sz val="12"/>
      <color rgb="FF0000FF"/>
      <name val="Arial"/>
      <family val="2"/>
    </font>
    <font>
      <b/>
      <sz val="12"/>
      <color rgb="FF000000"/>
      <name val="Arial"/>
      <family val="2"/>
    </font>
    <font>
      <b/>
      <sz val="12"/>
      <color rgb="FF000000"/>
      <name val="Arial"/>
      <family val="2"/>
      <scheme val="minor"/>
    </font>
    <font>
      <sz val="12"/>
      <color theme="1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 applyAlignment="1">
      <alignment horizontal="right" readingOrder="1"/>
    </xf>
    <xf numFmtId="0" fontId="3" fillId="0" borderId="0" xfId="0" applyFont="1" applyAlignment="1">
      <alignment vertical="center"/>
    </xf>
    <xf numFmtId="164" fontId="3" fillId="0" borderId="0" xfId="1" applyFont="1" applyFill="1"/>
    <xf numFmtId="0" fontId="3" fillId="0" borderId="0" xfId="0" applyFont="1"/>
    <xf numFmtId="0" fontId="4" fillId="0" borderId="0" xfId="0" applyFont="1" applyAlignment="1">
      <alignment horizontal="right" readingOrder="1"/>
    </xf>
    <xf numFmtId="0" fontId="2" fillId="0" borderId="0" xfId="0" applyFont="1" applyAlignment="1">
      <alignment horizontal="right" readingOrder="2"/>
    </xf>
    <xf numFmtId="164" fontId="2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2"/>
    </xf>
    <xf numFmtId="164" fontId="5" fillId="0" borderId="0" xfId="1" applyFont="1" applyFill="1" applyAlignment="1">
      <alignment horizontal="center" vertical="center"/>
    </xf>
    <xf numFmtId="0" fontId="5" fillId="0" borderId="0" xfId="0" applyFont="1" applyAlignment="1">
      <alignment horizontal="right" readingOrder="1"/>
    </xf>
    <xf numFmtId="0" fontId="3" fillId="0" borderId="0" xfId="0" applyFont="1" applyAlignment="1">
      <alignment horizontal="right" readingOrder="2"/>
    </xf>
    <xf numFmtId="164" fontId="6" fillId="0" borderId="0" xfId="1" applyFont="1" applyFill="1" applyAlignment="1">
      <alignment horizontal="center"/>
    </xf>
    <xf numFmtId="0" fontId="3" fillId="0" borderId="0" xfId="0" applyFont="1" applyAlignment="1">
      <alignment horizontal="right" readingOrder="1"/>
    </xf>
    <xf numFmtId="164" fontId="6" fillId="0" borderId="0" xfId="1" applyFont="1" applyFill="1"/>
    <xf numFmtId="0" fontId="7" fillId="0" borderId="0" xfId="0" applyFont="1"/>
    <xf numFmtId="10" fontId="3" fillId="0" borderId="0" xfId="2" applyNumberFormat="1" applyFont="1" applyFill="1"/>
    <xf numFmtId="0" fontId="7" fillId="0" borderId="0" xfId="0" applyFont="1" applyAlignment="1">
      <alignment horizontal="right" readingOrder="2"/>
    </xf>
    <xf numFmtId="0" fontId="2" fillId="0" borderId="0" xfId="0" applyFont="1"/>
    <xf numFmtId="0" fontId="5" fillId="0" borderId="0" xfId="0" applyFont="1"/>
    <xf numFmtId="0" fontId="8" fillId="0" borderId="0" xfId="0" applyFont="1"/>
    <xf numFmtId="164" fontId="5" fillId="0" borderId="0" xfId="1" applyFont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1" applyFont="1"/>
    <xf numFmtId="0" fontId="9" fillId="0" borderId="0" xfId="0" applyFont="1"/>
    <xf numFmtId="164" fontId="9" fillId="0" borderId="0" xfId="1" applyFont="1"/>
    <xf numFmtId="0" fontId="9" fillId="0" borderId="0" xfId="0" applyFont="1" applyAlignment="1">
      <alignment horizontal="center"/>
    </xf>
    <xf numFmtId="164" fontId="9" fillId="0" borderId="0" xfId="1" applyFont="1" applyFill="1"/>
    <xf numFmtId="164" fontId="10" fillId="0" borderId="0" xfId="1" applyFont="1"/>
    <xf numFmtId="164" fontId="11" fillId="0" borderId="0" xfId="1" applyFont="1"/>
    <xf numFmtId="164" fontId="5" fillId="0" borderId="0" xfId="1" applyFont="1"/>
    <xf numFmtId="0" fontId="12" fillId="0" borderId="0" xfId="0" applyFont="1" applyAlignment="1">
      <alignment horizontal="center"/>
    </xf>
    <xf numFmtId="0" fontId="12" fillId="0" borderId="0" xfId="0" applyFont="1"/>
    <xf numFmtId="164" fontId="12" fillId="0" borderId="0" xfId="1" applyFont="1" applyFill="1"/>
    <xf numFmtId="164" fontId="12" fillId="0" borderId="0" xfId="1" applyFont="1"/>
    <xf numFmtId="0" fontId="2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164" fontId="14" fillId="0" borderId="0" xfId="1" applyFont="1"/>
    <xf numFmtId="0" fontId="14" fillId="0" borderId="0" xfId="0" applyFont="1"/>
    <xf numFmtId="0" fontId="11" fillId="0" borderId="0" xfId="0" applyFont="1" applyAlignment="1">
      <alignment horizontal="right" vertical="center"/>
    </xf>
    <xf numFmtId="164" fontId="11" fillId="0" borderId="0" xfId="1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164" fontId="9" fillId="0" borderId="0" xfId="1" applyFont="1" applyAlignment="1">
      <alignment horizontal="center" vertical="center"/>
    </xf>
    <xf numFmtId="164" fontId="14" fillId="0" borderId="0" xfId="0" applyNumberFormat="1" applyFont="1"/>
    <xf numFmtId="164" fontId="5" fillId="0" borderId="0" xfId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64" fontId="14" fillId="0" borderId="0" xfId="1" applyFont="1" applyFill="1"/>
    <xf numFmtId="0" fontId="12" fillId="0" borderId="0" xfId="0" applyFont="1" applyAlignment="1">
      <alignment horizontal="right" readingOrder="1"/>
    </xf>
    <xf numFmtId="0" fontId="13" fillId="0" borderId="0" xfId="0" applyFont="1" applyAlignment="1">
      <alignment horizontal="right" readingOrder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right" readingOrder="2"/>
    </xf>
    <xf numFmtId="164" fontId="13" fillId="0" borderId="0" xfId="1" applyFont="1" applyFill="1" applyAlignment="1">
      <alignment horizontal="center" vertical="center"/>
    </xf>
    <xf numFmtId="0" fontId="9" fillId="0" borderId="0" xfId="0" applyFont="1" applyAlignment="1">
      <alignment horizontal="right" readingOrder="2"/>
    </xf>
    <xf numFmtId="0" fontId="14" fillId="0" borderId="0" xfId="0" applyFont="1" applyAlignment="1">
      <alignment vertical="center"/>
    </xf>
    <xf numFmtId="164" fontId="9" fillId="0" borderId="0" xfId="1" applyFont="1" applyFill="1" applyAlignment="1">
      <alignment horizontal="center" vertical="center"/>
    </xf>
    <xf numFmtId="0" fontId="9" fillId="0" borderId="0" xfId="0" applyFont="1" applyAlignment="1">
      <alignment horizontal="right" readingOrder="1"/>
    </xf>
    <xf numFmtId="0" fontId="14" fillId="0" borderId="0" xfId="0" applyFont="1" applyAlignment="1">
      <alignment horizontal="right" readingOrder="2"/>
    </xf>
    <xf numFmtId="164" fontId="14" fillId="0" borderId="0" xfId="1" applyFont="1" applyFill="1" applyAlignment="1">
      <alignment horizontal="center"/>
    </xf>
    <xf numFmtId="0" fontId="14" fillId="0" borderId="0" xfId="0" applyFont="1" applyAlignment="1">
      <alignment horizontal="right" readingOrder="1"/>
    </xf>
    <xf numFmtId="10" fontId="14" fillId="0" borderId="0" xfId="2" applyNumberFormat="1" applyFont="1" applyFill="1"/>
    <xf numFmtId="2" fontId="0" fillId="0" borderId="0" xfId="0" applyNumberFormat="1"/>
    <xf numFmtId="43" fontId="14" fillId="0" borderId="0" xfId="0" applyNumberFormat="1" applyFont="1"/>
    <xf numFmtId="43" fontId="3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XCEL/account/Name/ALL/&#1510;&#1493;&#1493;&#1514;%20&#1513;&#1497;/&#1492;&#1493;&#1510;&#1488;&#1493;&#1514;%20&#1497;&#1513;&#1497;&#1512;&#1493;&#1514;/2023/Q4/&#1512;&#1490;&#1493;&#1500;&#1510;&#1497;&#1492;%20&#1495;&#1491;&#1513;&#1492;/&#1512;&#1493;&#1508;&#1488;&#1497;&#1501;/&#1492;&#1493;&#1510;&#1488;&#1493;&#1514;%20&#1497;&#1513;&#1497;&#1512;&#1493;&#1514;%20V1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EXCEL\account\Name\ALL\&#1510;&#1493;&#1493;&#1514;%20&#1488;&#1500;&#1496;&#1513;&#1493;&#1500;&#1512;\&#1492;&#1493;&#1510;&#1488;&#1493;&#1514;%20&#1497;&#1513;&#1497;&#1512;&#1493;&#1514;\&#1511;&#1493;%20&#1492;&#1489;&#1512;&#1497;&#1488;&#1493;&#1514;\2025\&#1512;&#1489;&#1506;&#1493;&#1503;%204\&#1505;&#1497;&#1499;&#1493;&#1501;%20&#1492;&#1493;&#1510;&#1488;&#1493;&#1514;%20&#1497;&#1513;&#1497;&#1512;&#1493;&#1514;\31-12-2025\&#1505;&#1497;&#1499;&#1493;&#1501;%20&#1492;&#1493;&#1510;&#1488;&#1493;&#1514;%20&#1497;&#1513;&#1497;&#1512;&#1493;&#1514;%205033%2031-12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 בדיקת עמלות"/>
      <sheetName val="הפעלה דוח הוצאות ישירות"/>
      <sheetName val="hamara"/>
      <sheetName val="Tik_Kvutza"/>
      <sheetName val="convert"/>
      <sheetName val="דוח תנועות FC דנאל"/>
      <sheetName val="מטריצת תעריפון"/>
      <sheetName val="מטריצת תעריפון דולר"/>
      <sheetName val="מטריצת תעריפון מטבעות"/>
      <sheetName val="DNL_TNU"/>
      <sheetName val="בקרה"/>
      <sheetName val="מטריצת ברוקרים"/>
      <sheetName val="Atlas_MF"/>
      <sheetName val="Atlas_MFTNU"/>
      <sheetName val="Manpik"/>
      <sheetName val="JUNK"/>
      <sheetName val="קרנות השקעה"/>
      <sheetName val="נספח 1 - סך תשלומים ששולמו"/>
      <sheetName val="נספח 2 - עמלות והוצאות"/>
      <sheetName val="נספח 3 - עמלות ניהול חיצוני"/>
      <sheetName val="VALIDATION"/>
    </sheetNames>
    <sheetDataSet>
      <sheetData sheetId="0"/>
      <sheetData sheetId="1">
        <row r="3">
          <cell r="D3" t="str">
            <v>השתלמות עובדי מדינה</v>
          </cell>
        </row>
        <row r="4">
          <cell r="D4" t="str">
            <v>קרן השתלמות</v>
          </cell>
        </row>
        <row r="5">
          <cell r="D5">
            <v>45106</v>
          </cell>
        </row>
        <row r="7">
          <cell r="D7" t="str">
            <v>כן לכלול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פעלה"/>
      <sheetName val="נספח לאוצר"/>
      <sheetName val="codexAttache"/>
      <sheetName val="הנחות עבודה"/>
      <sheetName val="startSettings"/>
      <sheetName val="CONVERT"/>
      <sheetName val="MASLUL"/>
      <sheetName val="importMASLUL"/>
      <sheetName val="KUPOT"/>
      <sheetName val="מיפוי חברות ומסלולים"/>
      <sheetName val="גיליון3"/>
      <sheetName val="נספח 1"/>
      <sheetName val="נספח 2"/>
      <sheetName val="נספח 3"/>
      <sheetName val="LOG1"/>
      <sheetName val="sumLOG1"/>
      <sheetName val="attache1"/>
      <sheetName val="LOG2"/>
      <sheetName val="sumLOG2"/>
      <sheetName val="attache2"/>
      <sheetName val="LOG3"/>
      <sheetName val="sumLOG3"/>
      <sheetName val="attacheMapping"/>
      <sheetName val="attache3"/>
      <sheetName val="סעיפים לוג"/>
      <sheetName val="funds"/>
      <sheetName val="fundsHUL"/>
      <sheetName val="דוח תנועות FC דנאל"/>
      <sheetName val="sumDanel"/>
      <sheetName val="Atlas_MF"/>
      <sheetName val="sumAtlas"/>
      <sheetName val="מאזן חודש נוכחי"/>
      <sheetName val="מאזן תחילת תקופה"/>
      <sheetName val="sumMazan"/>
      <sheetName val="Manpik"/>
      <sheetName val="קרנות השקעה"/>
      <sheetName val="VALIDATION"/>
      <sheetName val="NAMES"/>
    </sheetNames>
    <sheetDataSet>
      <sheetData sheetId="0">
        <row r="5">
          <cell r="C5" t="str">
            <v>קו הבריאות</v>
          </cell>
        </row>
        <row r="7">
          <cell r="C7">
            <v>46022</v>
          </cell>
        </row>
      </sheetData>
      <sheetData sheetId="1" refreshError="1"/>
      <sheetData sheetId="2" refreshError="1"/>
      <sheetData sheetId="3" refreshError="1"/>
      <sheetData sheetId="4">
        <row r="1">
          <cell r="B1" t="str">
            <v>KupaNoga</v>
          </cell>
          <cell r="J1" t="str">
            <v>מספר אוצר</v>
          </cell>
        </row>
        <row r="2">
          <cell r="B2">
            <v>5033</v>
          </cell>
          <cell r="J2">
            <v>7209</v>
          </cell>
        </row>
        <row r="3">
          <cell r="B3">
            <v>5033</v>
          </cell>
          <cell r="J3">
            <v>7210</v>
          </cell>
        </row>
        <row r="4">
          <cell r="B4">
            <v>5033</v>
          </cell>
          <cell r="J4">
            <v>7211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89046-E600-472E-8A10-7B9890AB68B5}">
  <sheetPr codeName="Sheet3">
    <tabColor rgb="FF002060"/>
  </sheetPr>
  <dimension ref="B2:F67"/>
  <sheetViews>
    <sheetView showGridLines="0" rightToLeft="1" tabSelected="1" zoomScale="90" zoomScaleNormal="90" workbookViewId="0"/>
  </sheetViews>
  <sheetFormatPr defaultColWidth="9.125" defaultRowHeight="14.25" x14ac:dyDescent="0.2"/>
  <cols>
    <col min="1" max="1" width="2.75" style="4" customWidth="1"/>
    <col min="2" max="2" width="5.625" style="13" customWidth="1"/>
    <col min="3" max="3" width="130.625" style="4" customWidth="1"/>
    <col min="4" max="4" width="12.5" style="3" bestFit="1" customWidth="1"/>
    <col min="5" max="16384" width="9.125" style="4"/>
  </cols>
  <sheetData>
    <row r="2" spans="2:6" ht="18" customHeight="1" x14ac:dyDescent="0.25">
      <c r="B2" s="1" t="s">
        <v>0</v>
      </c>
      <c r="C2" s="2"/>
    </row>
    <row r="3" spans="2:6" ht="18" customHeight="1" x14ac:dyDescent="0.25">
      <c r="B3" s="5"/>
    </row>
    <row r="4" spans="2:6" ht="18" customHeight="1" x14ac:dyDescent="0.25">
      <c r="B4" s="6" t="s">
        <v>1</v>
      </c>
      <c r="C4" s="2"/>
      <c r="D4" s="7" t="s">
        <v>2</v>
      </c>
    </row>
    <row r="5" spans="2:6" ht="18" customHeight="1" x14ac:dyDescent="0.25">
      <c r="B5" s="8"/>
      <c r="C5" s="2"/>
      <c r="D5" s="9"/>
    </row>
    <row r="6" spans="2:6" ht="18" customHeight="1" x14ac:dyDescent="0.25">
      <c r="B6" s="10" t="s">
        <v>3</v>
      </c>
    </row>
    <row r="7" spans="2:6" ht="18" customHeight="1" x14ac:dyDescent="0.2">
      <c r="B7" s="11" t="s">
        <v>4</v>
      </c>
      <c r="D7" s="12">
        <v>379.13881037500005</v>
      </c>
      <c r="F7" s="64"/>
    </row>
    <row r="8" spans="2:6" ht="18" customHeight="1" x14ac:dyDescent="0.2">
      <c r="C8" s="4" t="s">
        <v>5</v>
      </c>
      <c r="D8" s="14">
        <v>56.401857049</v>
      </c>
      <c r="F8" s="64"/>
    </row>
    <row r="9" spans="2:6" ht="18" customHeight="1" x14ac:dyDescent="0.2">
      <c r="C9" s="4" t="s">
        <v>6</v>
      </c>
      <c r="D9" s="14">
        <v>322.73695332600005</v>
      </c>
      <c r="F9" s="64"/>
    </row>
    <row r="10" spans="2:6" ht="18" customHeight="1" x14ac:dyDescent="0.25">
      <c r="C10" s="15"/>
      <c r="D10" s="14"/>
      <c r="F10" s="64"/>
    </row>
    <row r="11" spans="2:6" ht="18" customHeight="1" x14ac:dyDescent="0.2">
      <c r="B11" s="11" t="s">
        <v>7</v>
      </c>
      <c r="D11" s="62">
        <v>20.06878</v>
      </c>
      <c r="F11" s="64"/>
    </row>
    <row r="12" spans="2:6" ht="18" customHeight="1" x14ac:dyDescent="0.2">
      <c r="C12" s="13" t="s">
        <v>8</v>
      </c>
      <c r="D12" s="14">
        <v>0</v>
      </c>
      <c r="F12" s="64"/>
    </row>
    <row r="13" spans="2:6" ht="18" customHeight="1" x14ac:dyDescent="0.2">
      <c r="C13" s="13" t="s">
        <v>9</v>
      </c>
      <c r="D13" s="62">
        <v>20.06878</v>
      </c>
      <c r="F13" s="64"/>
    </row>
    <row r="14" spans="2:6" ht="18" customHeight="1" x14ac:dyDescent="0.2">
      <c r="C14" s="13"/>
      <c r="D14" s="14"/>
      <c r="F14" s="64"/>
    </row>
    <row r="15" spans="2:6" ht="18" customHeight="1" x14ac:dyDescent="0.2">
      <c r="B15" s="11" t="s">
        <v>10</v>
      </c>
      <c r="D15" s="12">
        <v>0</v>
      </c>
      <c r="F15" s="64"/>
    </row>
    <row r="16" spans="2:6" ht="18" customHeight="1" x14ac:dyDescent="0.2">
      <c r="C16" s="13" t="s">
        <v>11</v>
      </c>
      <c r="D16" s="14">
        <v>0</v>
      </c>
      <c r="F16" s="64"/>
    </row>
    <row r="17" spans="2:6" ht="18" customHeight="1" x14ac:dyDescent="0.2">
      <c r="C17" s="13" t="s">
        <v>12</v>
      </c>
      <c r="D17" s="3">
        <v>0</v>
      </c>
      <c r="F17" s="64"/>
    </row>
    <row r="18" spans="2:6" ht="18" customHeight="1" x14ac:dyDescent="0.2">
      <c r="F18" s="64"/>
    </row>
    <row r="19" spans="2:6" ht="18" customHeight="1" x14ac:dyDescent="0.2">
      <c r="B19" s="11" t="s">
        <v>13</v>
      </c>
      <c r="D19" s="3">
        <v>356.56358999999998</v>
      </c>
      <c r="F19" s="64"/>
    </row>
    <row r="20" spans="2:6" ht="18" customHeight="1" x14ac:dyDescent="0.2">
      <c r="B20" s="11"/>
      <c r="F20" s="64"/>
    </row>
    <row r="21" spans="2:6" ht="18" customHeight="1" x14ac:dyDescent="0.2">
      <c r="B21" s="11" t="s">
        <v>14</v>
      </c>
      <c r="D21" s="3">
        <v>0</v>
      </c>
      <c r="F21" s="64"/>
    </row>
    <row r="22" spans="2:6" ht="18" customHeight="1" x14ac:dyDescent="0.2">
      <c r="B22" s="11"/>
      <c r="F22" s="64"/>
    </row>
    <row r="23" spans="2:6" ht="18" customHeight="1" x14ac:dyDescent="0.2">
      <c r="B23" s="11" t="s">
        <v>15</v>
      </c>
      <c r="D23" s="3">
        <v>0</v>
      </c>
      <c r="F23" s="64"/>
    </row>
    <row r="24" spans="2:6" ht="18" customHeight="1" x14ac:dyDescent="0.2">
      <c r="B24" s="11"/>
      <c r="F24" s="64"/>
    </row>
    <row r="25" spans="2:6" ht="18" customHeight="1" x14ac:dyDescent="0.2">
      <c r="B25" s="11" t="s">
        <v>16</v>
      </c>
      <c r="D25" s="3">
        <f>D8+D9+D12+D13+D16+D17+D19+D21+D23</f>
        <v>755.77118037500009</v>
      </c>
      <c r="F25" s="64"/>
    </row>
    <row r="26" spans="2:6" ht="18" customHeight="1" x14ac:dyDescent="0.2">
      <c r="B26" s="11"/>
      <c r="F26" s="64"/>
    </row>
    <row r="27" spans="2:6" ht="18" customHeight="1" x14ac:dyDescent="0.2">
      <c r="B27" s="11" t="s">
        <v>17</v>
      </c>
      <c r="D27" s="3">
        <f>IFERROR(AVERAGE(D28:D29),0)</f>
        <v>1458619.8028850001</v>
      </c>
      <c r="F27" s="64"/>
    </row>
    <row r="28" spans="2:6" ht="18" customHeight="1" x14ac:dyDescent="0.2">
      <c r="C28" s="4" t="s">
        <v>18</v>
      </c>
      <c r="D28" s="3">
        <v>1490037.3502400001</v>
      </c>
      <c r="F28" s="64"/>
    </row>
    <row r="29" spans="2:6" ht="18" customHeight="1" x14ac:dyDescent="0.2">
      <c r="C29" s="4" t="s">
        <v>19</v>
      </c>
      <c r="D29" s="3">
        <v>1427202.25553</v>
      </c>
      <c r="F29" s="64"/>
    </row>
    <row r="30" spans="2:6" ht="18" customHeight="1" x14ac:dyDescent="0.2">
      <c r="F30" s="64"/>
    </row>
    <row r="31" spans="2:6" ht="18" customHeight="1" x14ac:dyDescent="0.2">
      <c r="B31" s="11" t="s">
        <v>20</v>
      </c>
      <c r="D31" s="16">
        <f>IFERROR(D25/D27,0)</f>
        <v>5.1814131337046322E-4</v>
      </c>
      <c r="F31" s="64"/>
    </row>
    <row r="32" spans="2:6" ht="18" customHeight="1" x14ac:dyDescent="0.2">
      <c r="B32" s="11"/>
      <c r="F32" s="64"/>
    </row>
    <row r="33" spans="2:6" ht="18" customHeight="1" x14ac:dyDescent="0.25">
      <c r="B33" s="8" t="s">
        <v>21</v>
      </c>
      <c r="F33" s="64"/>
    </row>
    <row r="34" spans="2:6" ht="18" customHeight="1" x14ac:dyDescent="0.2">
      <c r="B34" s="11" t="s">
        <v>22</v>
      </c>
      <c r="D34" s="3">
        <v>0</v>
      </c>
      <c r="F34" s="64"/>
    </row>
    <row r="35" spans="2:6" ht="18" customHeight="1" x14ac:dyDescent="0.2">
      <c r="B35" s="11"/>
      <c r="F35" s="64"/>
    </row>
    <row r="36" spans="2:6" ht="18" customHeight="1" x14ac:dyDescent="0.25">
      <c r="B36" s="17" t="s">
        <v>21</v>
      </c>
      <c r="F36" s="64"/>
    </row>
    <row r="37" spans="2:6" ht="18" customHeight="1" x14ac:dyDescent="0.2">
      <c r="B37" s="11" t="s">
        <v>23</v>
      </c>
      <c r="D37" s="3">
        <f>SUM(D38:D50)</f>
        <v>1928.0959764609995</v>
      </c>
      <c r="F37" s="64"/>
    </row>
    <row r="38" spans="2:6" ht="18" customHeight="1" x14ac:dyDescent="0.2">
      <c r="C38" s="11" t="s">
        <v>24</v>
      </c>
      <c r="D38" s="3">
        <v>294.88738799999999</v>
      </c>
      <c r="F38" s="64"/>
    </row>
    <row r="39" spans="2:6" ht="18" customHeight="1" x14ac:dyDescent="0.2">
      <c r="C39" s="11" t="s">
        <v>25</v>
      </c>
      <c r="D39" s="3">
        <v>1296.7375160999998</v>
      </c>
      <c r="F39" s="64"/>
    </row>
    <row r="40" spans="2:6" ht="18" customHeight="1" x14ac:dyDescent="0.2">
      <c r="C40" s="11" t="s">
        <v>26</v>
      </c>
      <c r="D40" s="3">
        <v>0</v>
      </c>
      <c r="F40" s="64"/>
    </row>
    <row r="41" spans="2:6" ht="18" customHeight="1" x14ac:dyDescent="0.2">
      <c r="C41" s="11" t="s">
        <v>27</v>
      </c>
      <c r="D41" s="3">
        <v>0</v>
      </c>
      <c r="F41" s="64"/>
    </row>
    <row r="42" spans="2:6" ht="18" customHeight="1" x14ac:dyDescent="0.2">
      <c r="C42" s="11" t="s">
        <v>28</v>
      </c>
      <c r="D42" s="3">
        <v>26.230837272000009</v>
      </c>
      <c r="F42" s="64"/>
    </row>
    <row r="43" spans="2:6" ht="18" customHeight="1" x14ac:dyDescent="0.2">
      <c r="C43" s="11" t="s">
        <v>29</v>
      </c>
      <c r="F43" s="64"/>
    </row>
    <row r="44" spans="2:6" ht="18" customHeight="1" x14ac:dyDescent="0.2">
      <c r="C44" s="11" t="s">
        <v>30</v>
      </c>
      <c r="D44" s="3">
        <v>246.05962218799985</v>
      </c>
      <c r="F44" s="64"/>
    </row>
    <row r="45" spans="2:6" ht="18" customHeight="1" x14ac:dyDescent="0.2">
      <c r="C45" s="11" t="s">
        <v>31</v>
      </c>
      <c r="F45" s="64"/>
    </row>
    <row r="46" spans="2:6" ht="18" customHeight="1" x14ac:dyDescent="0.2">
      <c r="C46" s="4" t="s">
        <v>32</v>
      </c>
      <c r="D46" s="3">
        <v>2.314219</v>
      </c>
      <c r="F46" s="64"/>
    </row>
    <row r="47" spans="2:6" ht="18" customHeight="1" x14ac:dyDescent="0.2">
      <c r="C47" s="4" t="s">
        <v>33</v>
      </c>
      <c r="F47" s="64"/>
    </row>
    <row r="48" spans="2:6" ht="18" customHeight="1" x14ac:dyDescent="0.2">
      <c r="C48" s="4" t="s">
        <v>34</v>
      </c>
      <c r="D48" s="3">
        <v>61.306409953999975</v>
      </c>
      <c r="F48" s="64"/>
    </row>
    <row r="49" spans="2:6" ht="18" customHeight="1" x14ac:dyDescent="0.2">
      <c r="C49" s="4" t="s">
        <v>33</v>
      </c>
      <c r="F49" s="64"/>
    </row>
    <row r="50" spans="2:6" ht="18" customHeight="1" x14ac:dyDescent="0.2">
      <c r="C50" s="4" t="s">
        <v>35</v>
      </c>
      <c r="D50" s="3">
        <v>0.55998394700000009</v>
      </c>
      <c r="F50" s="64"/>
    </row>
    <row r="51" spans="2:6" ht="18" customHeight="1" x14ac:dyDescent="0.2">
      <c r="F51" s="64"/>
    </row>
    <row r="52" spans="2:6" ht="18" customHeight="1" x14ac:dyDescent="0.2">
      <c r="B52" s="11" t="s">
        <v>36</v>
      </c>
      <c r="D52" s="16">
        <f>SUM(D38:D50)/D29</f>
        <v>1.3509619740230789E-3</v>
      </c>
      <c r="F52" s="64"/>
    </row>
    <row r="53" spans="2:6" ht="18" customHeight="1" x14ac:dyDescent="0.2">
      <c r="B53" s="11" t="s">
        <v>37</v>
      </c>
      <c r="D53" s="16"/>
      <c r="F53" s="64"/>
    </row>
    <row r="54" spans="2:6" ht="18" customHeight="1" x14ac:dyDescent="0.2">
      <c r="B54" s="11" t="s">
        <v>38</v>
      </c>
      <c r="D54" s="16"/>
      <c r="F54" s="64"/>
    </row>
    <row r="55" spans="2:6" ht="18" customHeight="1" x14ac:dyDescent="0.2">
      <c r="B55" s="11"/>
      <c r="F55" s="64"/>
    </row>
    <row r="56" spans="2:6" ht="18" customHeight="1" x14ac:dyDescent="0.2">
      <c r="B56" s="11" t="s">
        <v>39</v>
      </c>
      <c r="D56" s="3">
        <v>0</v>
      </c>
      <c r="F56" s="64"/>
    </row>
    <row r="57" spans="2:6" ht="18" customHeight="1" x14ac:dyDescent="0.2">
      <c r="B57" s="11" t="s">
        <v>40</v>
      </c>
      <c r="D57" s="16">
        <f>IFERROR((SUM(D38:D50)-D56)/D29,0)</f>
        <v>1.3509619740230789E-3</v>
      </c>
      <c r="F57" s="64"/>
    </row>
    <row r="58" spans="2:6" ht="18" customHeight="1" x14ac:dyDescent="0.2">
      <c r="B58" s="11"/>
      <c r="F58" s="64"/>
    </row>
    <row r="59" spans="2:6" ht="18" customHeight="1" x14ac:dyDescent="0.25">
      <c r="B59" s="17" t="s">
        <v>41</v>
      </c>
      <c r="F59" s="64"/>
    </row>
    <row r="60" spans="2:6" ht="18" customHeight="1" x14ac:dyDescent="0.2">
      <c r="B60" s="11" t="s">
        <v>42</v>
      </c>
      <c r="D60" s="3">
        <f>D25+SUM(D38:D50)-D56</f>
        <v>2683.8671568359996</v>
      </c>
      <c r="F60" s="64"/>
    </row>
    <row r="61" spans="2:6" ht="18" customHeight="1" x14ac:dyDescent="0.2">
      <c r="B61" s="11"/>
      <c r="F61" s="64"/>
    </row>
    <row r="62" spans="2:6" ht="18" customHeight="1" x14ac:dyDescent="0.2">
      <c r="B62" s="11" t="s">
        <v>43</v>
      </c>
      <c r="D62" s="16">
        <f>IFERROR(D60/D27,0)</f>
        <v>1.8400046067711313E-3</v>
      </c>
      <c r="F62" s="64"/>
    </row>
    <row r="63" spans="2:6" ht="18" customHeight="1" x14ac:dyDescent="0.2">
      <c r="B63" s="11"/>
      <c r="F63" s="64"/>
    </row>
    <row r="64" spans="2:6" ht="18" customHeight="1" x14ac:dyDescent="0.25">
      <c r="B64" s="17" t="s">
        <v>44</v>
      </c>
      <c r="F64" s="64"/>
    </row>
    <row r="65" spans="2:6" ht="18" customHeight="1" x14ac:dyDescent="0.2">
      <c r="B65" s="11" t="s">
        <v>45</v>
      </c>
      <c r="F65" s="64"/>
    </row>
    <row r="66" spans="2:6" ht="18" customHeight="1" x14ac:dyDescent="0.2">
      <c r="B66" s="11" t="s">
        <v>46</v>
      </c>
      <c r="D66" s="16"/>
      <c r="F66" s="64"/>
    </row>
    <row r="67" spans="2:6" ht="18" customHeight="1" x14ac:dyDescent="0.2">
      <c r="B67" s="11" t="s">
        <v>47</v>
      </c>
      <c r="D67" s="16">
        <f>IFERROR(D31+D65,"יש להשלים את סעיף 18")</f>
        <v>5.1814131337046322E-4</v>
      </c>
      <c r="F67" s="6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63554-EE02-43B5-BF59-BF39F95AAD24}">
  <sheetPr codeName="Sheet4">
    <tabColor rgb="FF002060"/>
  </sheetPr>
  <dimension ref="B2:D49"/>
  <sheetViews>
    <sheetView showGridLines="0" rightToLeft="1" topLeftCell="A25" workbookViewId="0">
      <selection activeCell="D50" sqref="D50"/>
    </sheetView>
  </sheetViews>
  <sheetFormatPr defaultColWidth="9.125" defaultRowHeight="14.25" x14ac:dyDescent="0.2"/>
  <cols>
    <col min="1" max="1" width="2.75" style="4" customWidth="1"/>
    <col min="2" max="2" width="5.625" style="13" customWidth="1"/>
    <col min="3" max="3" width="58" style="4" bestFit="1" customWidth="1"/>
    <col min="4" max="4" width="8.5" style="3" bestFit="1" customWidth="1"/>
    <col min="5" max="16384" width="9.125" style="4"/>
  </cols>
  <sheetData>
    <row r="2" spans="2:4" ht="18" customHeight="1" x14ac:dyDescent="0.25">
      <c r="B2" s="18" t="s">
        <v>48</v>
      </c>
      <c r="C2" s="2"/>
    </row>
    <row r="3" spans="2:4" ht="18" customHeight="1" x14ac:dyDescent="0.25">
      <c r="B3" s="5"/>
    </row>
    <row r="4" spans="2:4" ht="18" customHeight="1" x14ac:dyDescent="0.25">
      <c r="B4" s="6" t="s">
        <v>0</v>
      </c>
      <c r="C4" s="2"/>
      <c r="D4" s="7"/>
    </row>
    <row r="5" spans="2:4" ht="18" customHeight="1" x14ac:dyDescent="0.25">
      <c r="B5" s="8"/>
      <c r="C5" s="2"/>
      <c r="D5" s="9"/>
    </row>
    <row r="6" spans="2:4" ht="18" customHeight="1" x14ac:dyDescent="0.25">
      <c r="B6" s="10"/>
      <c r="C6" s="19" t="s">
        <v>49</v>
      </c>
    </row>
    <row r="7" spans="2:4" ht="18" customHeight="1" x14ac:dyDescent="0.25">
      <c r="B7" s="11"/>
      <c r="C7" s="20" t="s">
        <v>50</v>
      </c>
      <c r="D7" s="21" t="s">
        <v>2</v>
      </c>
    </row>
    <row r="8" spans="2:4" ht="18" customHeight="1" x14ac:dyDescent="0.2">
      <c r="B8" s="22" t="s">
        <v>51</v>
      </c>
      <c r="C8" s="22" t="s">
        <v>52</v>
      </c>
      <c r="D8" s="23">
        <v>56.401857049</v>
      </c>
    </row>
    <row r="9" spans="2:4" ht="18" customHeight="1" x14ac:dyDescent="0.25">
      <c r="B9" s="22"/>
      <c r="C9" s="20" t="s">
        <v>53</v>
      </c>
      <c r="D9" s="23"/>
    </row>
    <row r="10" spans="2:4" ht="18" customHeight="1" x14ac:dyDescent="0.2">
      <c r="B10" s="22" t="s">
        <v>51</v>
      </c>
      <c r="C10" s="22" t="s">
        <v>54</v>
      </c>
      <c r="D10" s="23">
        <v>163.11373684200004</v>
      </c>
    </row>
    <row r="11" spans="2:4" ht="18" customHeight="1" x14ac:dyDescent="0.2">
      <c r="B11" s="22" t="s">
        <v>55</v>
      </c>
      <c r="C11" s="22" t="s">
        <v>56</v>
      </c>
      <c r="D11" s="23">
        <v>22.189179999999997</v>
      </c>
    </row>
    <row r="12" spans="2:4" ht="18" customHeight="1" x14ac:dyDescent="0.2">
      <c r="B12" s="22" t="s">
        <v>57</v>
      </c>
      <c r="C12" s="22" t="s">
        <v>58</v>
      </c>
      <c r="D12" s="23">
        <v>27.747857909999993</v>
      </c>
    </row>
    <row r="13" spans="2:4" ht="18" customHeight="1" x14ac:dyDescent="0.2">
      <c r="B13" s="22" t="s">
        <v>59</v>
      </c>
      <c r="C13" s="22" t="s">
        <v>60</v>
      </c>
      <c r="D13" s="23">
        <v>4.4450410499999995</v>
      </c>
    </row>
    <row r="14" spans="2:4" ht="18" customHeight="1" x14ac:dyDescent="0.2">
      <c r="B14" s="22" t="s">
        <v>61</v>
      </c>
      <c r="C14" s="22" t="s">
        <v>62</v>
      </c>
      <c r="D14" s="23">
        <v>10.354410000000001</v>
      </c>
    </row>
    <row r="15" spans="2:4" ht="18" customHeight="1" x14ac:dyDescent="0.2">
      <c r="B15" s="22" t="s">
        <v>63</v>
      </c>
      <c r="C15" s="22" t="s">
        <v>64</v>
      </c>
      <c r="D15" s="23">
        <v>27.1511</v>
      </c>
    </row>
    <row r="16" spans="2:4" ht="18" customHeight="1" x14ac:dyDescent="0.2">
      <c r="B16" s="22" t="s">
        <v>65</v>
      </c>
      <c r="C16" s="22" t="s">
        <v>66</v>
      </c>
      <c r="D16" s="23">
        <v>3.2437173040000049</v>
      </c>
    </row>
    <row r="17" spans="2:4" ht="18" customHeight="1" x14ac:dyDescent="0.2">
      <c r="B17" s="22" t="s">
        <v>67</v>
      </c>
      <c r="C17" s="22" t="s">
        <v>68</v>
      </c>
      <c r="D17" s="23">
        <v>1.02054135</v>
      </c>
    </row>
    <row r="18" spans="2:4" ht="18" customHeight="1" x14ac:dyDescent="0.2">
      <c r="B18" s="22" t="s">
        <v>69</v>
      </c>
      <c r="C18" s="22" t="s">
        <v>70</v>
      </c>
      <c r="D18" s="23">
        <v>5.0605073819999999</v>
      </c>
    </row>
    <row r="19" spans="2:4" ht="18" customHeight="1" x14ac:dyDescent="0.2">
      <c r="B19" s="22" t="s">
        <v>71</v>
      </c>
      <c r="C19" s="22" t="s">
        <v>72</v>
      </c>
      <c r="D19" s="23">
        <v>16.890530000000002</v>
      </c>
    </row>
    <row r="20" spans="2:4" ht="18" customHeight="1" x14ac:dyDescent="0.2">
      <c r="B20" s="22" t="s">
        <v>73</v>
      </c>
      <c r="C20" s="22" t="s">
        <v>74</v>
      </c>
      <c r="D20" s="23">
        <v>11.782560000000004</v>
      </c>
    </row>
    <row r="21" spans="2:4" ht="18" customHeight="1" x14ac:dyDescent="0.2">
      <c r="B21" s="22" t="s">
        <v>75</v>
      </c>
      <c r="C21" s="22" t="s">
        <v>76</v>
      </c>
      <c r="D21" s="23">
        <v>23.203126787999995</v>
      </c>
    </row>
    <row r="22" spans="2:4" ht="18" customHeight="1" x14ac:dyDescent="0.2">
      <c r="B22" s="22" t="s">
        <v>77</v>
      </c>
      <c r="C22" s="22" t="s">
        <v>78</v>
      </c>
      <c r="D22" s="23">
        <v>6.5314200000000007</v>
      </c>
    </row>
    <row r="23" spans="2:4" ht="18" customHeight="1" x14ac:dyDescent="0.2">
      <c r="B23" s="22" t="s">
        <v>79</v>
      </c>
      <c r="C23" s="22" t="s">
        <v>80</v>
      </c>
      <c r="D23" s="23">
        <v>3.2247E-3</v>
      </c>
    </row>
    <row r="24" spans="2:4" ht="18" customHeight="1" x14ac:dyDescent="0.25">
      <c r="B24" s="22"/>
      <c r="C24" s="24" t="s">
        <v>81</v>
      </c>
      <c r="D24" s="25">
        <f>SUM(D8:D23)</f>
        <v>379.13881037500011</v>
      </c>
    </row>
    <row r="25" spans="2:4" ht="18" customHeight="1" x14ac:dyDescent="0.25">
      <c r="B25" s="22"/>
      <c r="C25" s="19"/>
      <c r="D25" s="23"/>
    </row>
    <row r="26" spans="2:4" ht="18" customHeight="1" x14ac:dyDescent="0.25">
      <c r="B26" s="22"/>
      <c r="C26" s="19" t="s">
        <v>82</v>
      </c>
      <c r="D26" s="23"/>
    </row>
    <row r="27" spans="2:4" ht="18" customHeight="1" x14ac:dyDescent="0.25">
      <c r="B27" s="22"/>
      <c r="C27" s="20" t="s">
        <v>50</v>
      </c>
      <c r="D27" s="23"/>
    </row>
    <row r="28" spans="2:4" ht="18" customHeight="1" x14ac:dyDescent="0.25">
      <c r="B28" s="11"/>
      <c r="C28" s="20" t="s">
        <v>53</v>
      </c>
      <c r="D28" s="25"/>
    </row>
    <row r="29" spans="2:4" ht="18" customHeight="1" x14ac:dyDescent="0.2">
      <c r="B29" s="22" t="s">
        <v>51</v>
      </c>
      <c r="C29" s="22" t="s">
        <v>54</v>
      </c>
      <c r="D29" s="23">
        <v>20.058879999999998</v>
      </c>
    </row>
    <row r="30" spans="2:4" ht="18" customHeight="1" x14ac:dyDescent="0.25">
      <c r="B30" s="22"/>
      <c r="C30" s="26" t="s">
        <v>83</v>
      </c>
      <c r="D30" s="25">
        <v>20.058879999999998</v>
      </c>
    </row>
    <row r="31" spans="2:4" ht="18" customHeight="1" x14ac:dyDescent="0.25">
      <c r="B31" s="11"/>
      <c r="C31" s="24"/>
      <c r="D31" s="25"/>
    </row>
    <row r="32" spans="2:4" ht="18" customHeight="1" x14ac:dyDescent="0.25">
      <c r="B32" s="11"/>
      <c r="C32" s="20" t="s">
        <v>84</v>
      </c>
      <c r="D32" s="25"/>
    </row>
    <row r="33" spans="2:4" ht="18" customHeight="1" x14ac:dyDescent="0.25">
      <c r="B33" s="11"/>
      <c r="C33" s="24" t="s">
        <v>85</v>
      </c>
      <c r="D33" s="25">
        <v>0</v>
      </c>
    </row>
    <row r="34" spans="2:4" ht="18" customHeight="1" x14ac:dyDescent="0.25">
      <c r="B34" s="17"/>
      <c r="C34" s="24"/>
      <c r="D34" s="25"/>
    </row>
    <row r="35" spans="2:4" ht="18" customHeight="1" x14ac:dyDescent="0.25">
      <c r="B35" s="11"/>
      <c r="C35" s="20" t="s">
        <v>86</v>
      </c>
      <c r="D35" s="27"/>
    </row>
    <row r="36" spans="2:4" ht="18" customHeight="1" x14ac:dyDescent="0.25">
      <c r="B36" s="11"/>
      <c r="C36" s="24" t="s">
        <v>87</v>
      </c>
      <c r="D36" s="28">
        <v>0</v>
      </c>
    </row>
    <row r="37" spans="2:4" ht="18" customHeight="1" x14ac:dyDescent="0.25">
      <c r="B37" s="11"/>
      <c r="C37" s="20"/>
      <c r="D37" s="25"/>
    </row>
    <row r="38" spans="2:4" ht="18" customHeight="1" x14ac:dyDescent="0.25">
      <c r="B38" s="11"/>
      <c r="C38" s="20" t="s">
        <v>88</v>
      </c>
      <c r="D38" s="29">
        <v>356.56358999999998</v>
      </c>
    </row>
    <row r="39" spans="2:4" ht="18" customHeight="1" x14ac:dyDescent="0.25">
      <c r="B39" s="17"/>
      <c r="C39" s="24"/>
      <c r="D39" s="25"/>
    </row>
    <row r="40" spans="2:4" ht="18" customHeight="1" x14ac:dyDescent="0.25">
      <c r="B40" s="11"/>
      <c r="C40" s="20" t="s">
        <v>89</v>
      </c>
      <c r="D40" s="25"/>
    </row>
    <row r="41" spans="2:4" ht="18" customHeight="1" x14ac:dyDescent="0.25">
      <c r="B41" s="11"/>
      <c r="C41" s="24" t="s">
        <v>90</v>
      </c>
      <c r="D41" s="27">
        <v>0</v>
      </c>
    </row>
    <row r="42" spans="2:4" ht="18" customHeight="1" x14ac:dyDescent="0.25">
      <c r="B42" s="11"/>
      <c r="C42" s="24"/>
      <c r="D42" s="25"/>
    </row>
    <row r="43" spans="2:4" ht="15.75" x14ac:dyDescent="0.25">
      <c r="C43" s="20" t="s">
        <v>91</v>
      </c>
      <c r="D43" s="25"/>
    </row>
    <row r="44" spans="2:4" ht="15.75" x14ac:dyDescent="0.25">
      <c r="C44" s="24" t="s">
        <v>92</v>
      </c>
      <c r="D44" s="25">
        <v>0</v>
      </c>
    </row>
    <row r="45" spans="2:4" ht="15.75" x14ac:dyDescent="0.25">
      <c r="C45" s="24"/>
      <c r="D45" s="25"/>
    </row>
    <row r="46" spans="2:4" ht="15.75" x14ac:dyDescent="0.25">
      <c r="C46" s="20" t="s">
        <v>93</v>
      </c>
      <c r="D46" s="30"/>
    </row>
    <row r="47" spans="2:4" ht="15.75" x14ac:dyDescent="0.25">
      <c r="C47" s="24" t="s">
        <v>94</v>
      </c>
      <c r="D47" s="27">
        <v>0</v>
      </c>
    </row>
    <row r="49" spans="3:4" ht="15.75" x14ac:dyDescent="0.25">
      <c r="C49" s="19" t="s">
        <v>95</v>
      </c>
      <c r="D49" s="30">
        <f>D24+D30</f>
        <v>399.19769037500009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68BED-F60B-4119-857C-B0FB6AC35FE6}">
  <sheetPr codeName="Sheet5">
    <tabColor rgb="FF002060"/>
  </sheetPr>
  <dimension ref="A1:H96"/>
  <sheetViews>
    <sheetView showGridLines="0" rightToLeft="1" zoomScaleNormal="100" workbookViewId="0">
      <selection activeCell="B33" sqref="B33"/>
    </sheetView>
  </sheetViews>
  <sheetFormatPr defaultColWidth="9" defaultRowHeight="15" x14ac:dyDescent="0.2"/>
  <cols>
    <col min="1" max="1" width="4.625" style="38" customWidth="1"/>
    <col min="2" max="2" width="71.5" style="40" bestFit="1" customWidth="1"/>
    <col min="3" max="3" width="17.875" style="48" bestFit="1" customWidth="1"/>
    <col min="4" max="4" width="9.875" style="39" bestFit="1" customWidth="1"/>
    <col min="5" max="16384" width="9" style="40"/>
  </cols>
  <sheetData>
    <row r="1" spans="1:8" s="32" customFormat="1" ht="18" x14ac:dyDescent="0.25">
      <c r="A1" s="31"/>
      <c r="C1" s="33"/>
      <c r="D1" s="34"/>
    </row>
    <row r="2" spans="1:8" s="32" customFormat="1" ht="18" x14ac:dyDescent="0.25">
      <c r="A2" s="31"/>
      <c r="B2" s="35" t="s">
        <v>96</v>
      </c>
      <c r="C2" s="33"/>
      <c r="D2" s="34"/>
    </row>
    <row r="3" spans="1:8" s="32" customFormat="1" ht="18" x14ac:dyDescent="0.25">
      <c r="A3" s="31"/>
      <c r="B3" s="36"/>
      <c r="C3" s="33"/>
      <c r="D3" s="34"/>
    </row>
    <row r="4" spans="1:8" s="32" customFormat="1" ht="18" x14ac:dyDescent="0.25">
      <c r="A4" s="31"/>
      <c r="B4" s="37" t="s">
        <v>0</v>
      </c>
      <c r="C4" s="33"/>
      <c r="D4" s="34"/>
    </row>
    <row r="6" spans="1:8" ht="15.75" x14ac:dyDescent="0.25">
      <c r="B6" s="20" t="s">
        <v>97</v>
      </c>
      <c r="C6" s="21" t="s">
        <v>2</v>
      </c>
    </row>
    <row r="7" spans="1:8" x14ac:dyDescent="0.2">
      <c r="B7" s="41" t="s">
        <v>97</v>
      </c>
      <c r="C7" s="42">
        <v>0</v>
      </c>
    </row>
    <row r="8" spans="1:8" x14ac:dyDescent="0.2">
      <c r="B8" s="41" t="s">
        <v>98</v>
      </c>
      <c r="C8" s="42">
        <v>59.411139999999996</v>
      </c>
    </row>
    <row r="9" spans="1:8" x14ac:dyDescent="0.2">
      <c r="B9" s="41" t="s">
        <v>99</v>
      </c>
      <c r="C9" s="42">
        <v>3.2947899999999999</v>
      </c>
    </row>
    <row r="10" spans="1:8" x14ac:dyDescent="0.2">
      <c r="B10" s="41" t="s">
        <v>100</v>
      </c>
      <c r="C10" s="42">
        <v>41.413683999999996</v>
      </c>
    </row>
    <row r="11" spans="1:8" x14ac:dyDescent="0.2">
      <c r="B11" s="41" t="s">
        <v>101</v>
      </c>
      <c r="C11" s="42">
        <v>11.312773999999999</v>
      </c>
    </row>
    <row r="12" spans="1:8" x14ac:dyDescent="0.2">
      <c r="B12" s="41" t="s">
        <v>102</v>
      </c>
      <c r="C12" s="42">
        <v>5.32</v>
      </c>
    </row>
    <row r="13" spans="1:8" x14ac:dyDescent="0.2">
      <c r="B13" s="41" t="s">
        <v>103</v>
      </c>
      <c r="C13" s="42">
        <v>10.696999999999999</v>
      </c>
    </row>
    <row r="14" spans="1:8" x14ac:dyDescent="0.2">
      <c r="B14" s="41" t="s">
        <v>104</v>
      </c>
      <c r="C14" s="42">
        <v>66.028000000000006</v>
      </c>
    </row>
    <row r="15" spans="1:8" x14ac:dyDescent="0.2">
      <c r="B15" s="41" t="s">
        <v>105</v>
      </c>
      <c r="C15" s="42">
        <v>97.41</v>
      </c>
    </row>
    <row r="16" spans="1:8" ht="15.75" x14ac:dyDescent="0.2">
      <c r="B16" s="43" t="s">
        <v>106</v>
      </c>
      <c r="C16" s="44">
        <v>294.88738799999999</v>
      </c>
      <c r="H16" s="45"/>
    </row>
    <row r="17" spans="2:8" x14ac:dyDescent="0.2">
      <c r="B17" s="41"/>
      <c r="C17" s="42"/>
    </row>
    <row r="18" spans="2:8" ht="15.75" x14ac:dyDescent="0.25">
      <c r="B18" s="20" t="s">
        <v>107</v>
      </c>
      <c r="C18" s="42"/>
      <c r="G18" s="45"/>
    </row>
    <row r="19" spans="2:8" x14ac:dyDescent="0.2">
      <c r="B19" s="41" t="s">
        <v>108</v>
      </c>
      <c r="C19" s="42">
        <v>66.459134000000006</v>
      </c>
    </row>
    <row r="20" spans="2:8" x14ac:dyDescent="0.2">
      <c r="B20" s="41" t="s">
        <v>109</v>
      </c>
      <c r="C20" s="42">
        <v>45.526688</v>
      </c>
    </row>
    <row r="21" spans="2:8" x14ac:dyDescent="0.2">
      <c r="B21" s="41" t="s">
        <v>110</v>
      </c>
      <c r="C21" s="42">
        <v>43.305821999999999</v>
      </c>
    </row>
    <row r="22" spans="2:8" x14ac:dyDescent="0.2">
      <c r="B22" s="41" t="s">
        <v>111</v>
      </c>
      <c r="C22" s="42">
        <v>117.152074</v>
      </c>
    </row>
    <row r="23" spans="2:8" x14ac:dyDescent="0.2">
      <c r="B23" s="41" t="s">
        <v>112</v>
      </c>
      <c r="C23" s="42">
        <v>61.137</v>
      </c>
    </row>
    <row r="24" spans="2:8" x14ac:dyDescent="0.2">
      <c r="B24" s="41" t="s">
        <v>113</v>
      </c>
      <c r="C24" s="42">
        <v>120.921666</v>
      </c>
    </row>
    <row r="25" spans="2:8" x14ac:dyDescent="0.2">
      <c r="B25" s="41" t="s">
        <v>114</v>
      </c>
      <c r="C25" s="42">
        <v>66.526195999999999</v>
      </c>
    </row>
    <row r="26" spans="2:8" x14ac:dyDescent="0.2">
      <c r="B26" s="41" t="s">
        <v>115</v>
      </c>
      <c r="C26" s="42">
        <v>63.996712000000002</v>
      </c>
    </row>
    <row r="27" spans="2:8" x14ac:dyDescent="0.2">
      <c r="B27" s="41" t="s">
        <v>116</v>
      </c>
      <c r="C27" s="42">
        <v>100.92483499999999</v>
      </c>
      <c r="H27" s="45"/>
    </row>
    <row r="28" spans="2:8" x14ac:dyDescent="0.2">
      <c r="B28" s="41" t="s">
        <v>117</v>
      </c>
      <c r="C28" s="42">
        <v>24.441212</v>
      </c>
    </row>
    <row r="29" spans="2:8" x14ac:dyDescent="0.2">
      <c r="B29" s="41" t="s">
        <v>118</v>
      </c>
      <c r="C29" s="42">
        <v>69.073527999999996</v>
      </c>
    </row>
    <row r="30" spans="2:8" x14ac:dyDescent="0.2">
      <c r="B30" s="41" t="s">
        <v>119</v>
      </c>
      <c r="C30" s="42">
        <v>55.251701999999995</v>
      </c>
    </row>
    <row r="31" spans="2:8" x14ac:dyDescent="0.2">
      <c r="B31" s="41" t="s">
        <v>120</v>
      </c>
      <c r="C31" s="42">
        <v>94.448735999999997</v>
      </c>
    </row>
    <row r="32" spans="2:8" x14ac:dyDescent="0.2">
      <c r="B32" s="41" t="s">
        <v>121</v>
      </c>
      <c r="C32" s="42">
        <v>1.2227240000000001</v>
      </c>
    </row>
    <row r="33" spans="2:3" x14ac:dyDescent="0.2">
      <c r="B33" s="41" t="s">
        <v>122</v>
      </c>
      <c r="C33" s="42">
        <v>40.732539999999993</v>
      </c>
    </row>
    <row r="34" spans="2:3" x14ac:dyDescent="0.2">
      <c r="B34" s="41" t="s">
        <v>123</v>
      </c>
      <c r="C34" s="42">
        <v>31.498633000000002</v>
      </c>
    </row>
    <row r="35" spans="2:3" x14ac:dyDescent="0.2">
      <c r="B35" s="41" t="s">
        <v>124</v>
      </c>
      <c r="C35" s="42">
        <v>9.6537860000000002</v>
      </c>
    </row>
    <row r="36" spans="2:3" x14ac:dyDescent="0.2">
      <c r="B36" s="41" t="s">
        <v>125</v>
      </c>
      <c r="C36" s="42">
        <v>9.8690559999999987</v>
      </c>
    </row>
    <row r="37" spans="2:3" x14ac:dyDescent="0.2">
      <c r="B37" s="41" t="s">
        <v>126</v>
      </c>
      <c r="C37" s="42">
        <v>9.6477820000000012</v>
      </c>
    </row>
    <row r="38" spans="2:3" x14ac:dyDescent="0.2">
      <c r="B38" s="41" t="s">
        <v>127</v>
      </c>
      <c r="C38" s="42">
        <v>16.656487999999996</v>
      </c>
    </row>
    <row r="39" spans="2:3" x14ac:dyDescent="0.2">
      <c r="B39" s="41" t="s">
        <v>128</v>
      </c>
      <c r="C39" s="42">
        <v>49.479385999999998</v>
      </c>
    </row>
    <row r="40" spans="2:3" x14ac:dyDescent="0.2">
      <c r="B40" s="41" t="s">
        <v>129</v>
      </c>
      <c r="C40" s="42">
        <v>47.734885599999991</v>
      </c>
    </row>
    <row r="41" spans="2:3" x14ac:dyDescent="0.2">
      <c r="B41" s="41" t="s">
        <v>130</v>
      </c>
      <c r="C41" s="42">
        <v>59.399374399999999</v>
      </c>
    </row>
    <row r="42" spans="2:3" x14ac:dyDescent="0.2">
      <c r="B42" s="41" t="s">
        <v>131</v>
      </c>
      <c r="C42" s="42">
        <v>39.145008600000004</v>
      </c>
    </row>
    <row r="43" spans="2:3" x14ac:dyDescent="0.2">
      <c r="B43" s="41" t="s">
        <v>132</v>
      </c>
      <c r="C43" s="42">
        <v>34.368526500000002</v>
      </c>
    </row>
    <row r="44" spans="2:3" x14ac:dyDescent="0.2">
      <c r="B44" s="41" t="s">
        <v>133</v>
      </c>
      <c r="C44" s="42">
        <v>17.525659000000001</v>
      </c>
    </row>
    <row r="45" spans="2:3" x14ac:dyDescent="0.2">
      <c r="B45" s="41" t="s">
        <v>134</v>
      </c>
      <c r="C45" s="42">
        <v>0.63836199999999999</v>
      </c>
    </row>
    <row r="46" spans="2:3" ht="15.75" x14ac:dyDescent="0.2">
      <c r="B46" s="43" t="s">
        <v>135</v>
      </c>
      <c r="C46" s="44">
        <v>1296.7375160999998</v>
      </c>
    </row>
    <row r="47" spans="2:3" ht="15.75" x14ac:dyDescent="0.25">
      <c r="B47" s="20"/>
      <c r="C47" s="46"/>
    </row>
    <row r="48" spans="2:3" ht="15.75" x14ac:dyDescent="0.25">
      <c r="B48" s="20" t="s">
        <v>136</v>
      </c>
      <c r="C48" s="42"/>
    </row>
    <row r="49" spans="2:3" ht="15.75" x14ac:dyDescent="0.2">
      <c r="B49" s="43" t="s">
        <v>137</v>
      </c>
      <c r="C49" s="44">
        <v>0</v>
      </c>
    </row>
    <row r="50" spans="2:3" ht="15.75" x14ac:dyDescent="0.2">
      <c r="B50" s="47"/>
      <c r="C50" s="46"/>
    </row>
    <row r="51" spans="2:3" ht="15.75" x14ac:dyDescent="0.25">
      <c r="B51" s="20" t="s">
        <v>138</v>
      </c>
      <c r="C51" s="42"/>
    </row>
    <row r="52" spans="2:3" ht="15.75" x14ac:dyDescent="0.2">
      <c r="B52" s="43" t="s">
        <v>139</v>
      </c>
      <c r="C52" s="44">
        <v>0</v>
      </c>
    </row>
    <row r="53" spans="2:3" ht="15.75" x14ac:dyDescent="0.2">
      <c r="B53" s="47"/>
      <c r="C53" s="46"/>
    </row>
    <row r="54" spans="2:3" ht="15.75" x14ac:dyDescent="0.25">
      <c r="B54" s="20" t="s">
        <v>140</v>
      </c>
      <c r="C54" s="42"/>
    </row>
    <row r="55" spans="2:3" ht="15.75" x14ac:dyDescent="0.25">
      <c r="B55" s="20" t="s">
        <v>141</v>
      </c>
      <c r="C55" s="42"/>
    </row>
    <row r="56" spans="2:3" x14ac:dyDescent="0.2">
      <c r="B56" s="41" t="s">
        <v>142</v>
      </c>
      <c r="C56" s="42">
        <v>0.54814086100000026</v>
      </c>
    </row>
    <row r="57" spans="2:3" x14ac:dyDescent="0.2">
      <c r="B57" s="41" t="s">
        <v>143</v>
      </c>
      <c r="C57" s="42">
        <v>88.39453548599991</v>
      </c>
    </row>
    <row r="58" spans="2:3" x14ac:dyDescent="0.2">
      <c r="B58" s="41" t="s">
        <v>144</v>
      </c>
      <c r="C58" s="42">
        <v>15.143861661000001</v>
      </c>
    </row>
    <row r="59" spans="2:3" x14ac:dyDescent="0.2">
      <c r="B59" s="41" t="s">
        <v>145</v>
      </c>
      <c r="C59" s="42">
        <v>24.436984524999918</v>
      </c>
    </row>
    <row r="60" spans="2:3" x14ac:dyDescent="0.2">
      <c r="B60" s="41" t="s">
        <v>146</v>
      </c>
      <c r="C60" s="42">
        <v>0.7750323870000001</v>
      </c>
    </row>
    <row r="61" spans="2:3" x14ac:dyDescent="0.2">
      <c r="B61" s="41" t="s">
        <v>147</v>
      </c>
      <c r="C61" s="42">
        <v>0.44491685999999986</v>
      </c>
    </row>
    <row r="62" spans="2:3" x14ac:dyDescent="0.2">
      <c r="B62" s="41" t="s">
        <v>148</v>
      </c>
      <c r="C62" s="42">
        <v>21.317824281999979</v>
      </c>
    </row>
    <row r="63" spans="2:3" x14ac:dyDescent="0.2">
      <c r="B63" s="41" t="s">
        <v>149</v>
      </c>
      <c r="C63" s="42">
        <v>54.17982977100003</v>
      </c>
    </row>
    <row r="64" spans="2:3" x14ac:dyDescent="0.2">
      <c r="B64" s="41" t="s">
        <v>150</v>
      </c>
      <c r="C64" s="42">
        <v>40.818496355000001</v>
      </c>
    </row>
    <row r="65" spans="2:3" ht="15.75" x14ac:dyDescent="0.2">
      <c r="B65" s="43" t="s">
        <v>151</v>
      </c>
      <c r="C65" s="44">
        <v>246.05962218799985</v>
      </c>
    </row>
    <row r="66" spans="2:3" x14ac:dyDescent="0.2">
      <c r="B66" s="41"/>
      <c r="C66" s="42"/>
    </row>
    <row r="67" spans="2:3" ht="15.75" x14ac:dyDescent="0.25">
      <c r="B67" s="20" t="s">
        <v>152</v>
      </c>
      <c r="C67" s="44"/>
    </row>
    <row r="68" spans="2:3" ht="15.75" x14ac:dyDescent="0.25">
      <c r="B68" s="20" t="s">
        <v>153</v>
      </c>
      <c r="C68" s="27"/>
    </row>
    <row r="69" spans="2:3" x14ac:dyDescent="0.2">
      <c r="B69" s="41" t="s">
        <v>154</v>
      </c>
      <c r="C69" s="42">
        <v>8.6417268440000026</v>
      </c>
    </row>
    <row r="70" spans="2:3" x14ac:dyDescent="0.2">
      <c r="B70" s="41" t="s">
        <v>142</v>
      </c>
      <c r="C70" s="42">
        <v>12.796806309000006</v>
      </c>
    </row>
    <row r="71" spans="2:3" x14ac:dyDescent="0.2">
      <c r="B71" s="41" t="s">
        <v>155</v>
      </c>
      <c r="C71" s="42">
        <v>0.50031135600000032</v>
      </c>
    </row>
    <row r="72" spans="2:3" x14ac:dyDescent="0.2">
      <c r="B72" s="41" t="s">
        <v>156</v>
      </c>
      <c r="C72" s="42">
        <v>4.2919927629999988</v>
      </c>
    </row>
    <row r="73" spans="2:3" x14ac:dyDescent="0.2">
      <c r="B73" s="41" t="s">
        <v>157</v>
      </c>
      <c r="C73" s="42">
        <v>0</v>
      </c>
    </row>
    <row r="74" spans="2:3" ht="15.75" x14ac:dyDescent="0.25">
      <c r="B74" s="24" t="s">
        <v>158</v>
      </c>
      <c r="C74" s="44">
        <v>26.230837272000009</v>
      </c>
    </row>
    <row r="75" spans="2:3" ht="15.75" x14ac:dyDescent="0.25">
      <c r="B75" s="20"/>
      <c r="C75" s="27"/>
    </row>
    <row r="76" spans="2:3" ht="15.75" x14ac:dyDescent="0.25">
      <c r="B76" s="20" t="s">
        <v>159</v>
      </c>
      <c r="C76" s="42"/>
    </row>
    <row r="77" spans="2:3" ht="15.75" x14ac:dyDescent="0.25">
      <c r="B77" s="20" t="s">
        <v>160</v>
      </c>
      <c r="C77" s="42"/>
    </row>
    <row r="78" spans="2:3" ht="15.75" x14ac:dyDescent="0.25">
      <c r="B78" s="20" t="s">
        <v>161</v>
      </c>
      <c r="C78" s="44"/>
    </row>
    <row r="79" spans="2:3" x14ac:dyDescent="0.2">
      <c r="B79" s="41" t="s">
        <v>154</v>
      </c>
      <c r="C79" s="42">
        <v>2.314219</v>
      </c>
    </row>
    <row r="80" spans="2:3" ht="15.75" x14ac:dyDescent="0.25">
      <c r="B80" s="24" t="s">
        <v>162</v>
      </c>
      <c r="C80" s="27">
        <v>2.314219</v>
      </c>
    </row>
    <row r="81" spans="2:3" x14ac:dyDescent="0.2">
      <c r="B81" s="41"/>
      <c r="C81" s="42"/>
    </row>
    <row r="82" spans="2:3" ht="15.75" x14ac:dyDescent="0.25">
      <c r="B82" s="20" t="s">
        <v>163</v>
      </c>
      <c r="C82" s="27"/>
    </row>
    <row r="83" spans="2:3" ht="15.75" x14ac:dyDescent="0.25">
      <c r="B83" s="20" t="s">
        <v>164</v>
      </c>
      <c r="C83" s="27"/>
    </row>
    <row r="84" spans="2:3" x14ac:dyDescent="0.2">
      <c r="B84" s="41" t="s">
        <v>165</v>
      </c>
      <c r="C84" s="42">
        <v>36.360660520999957</v>
      </c>
    </row>
    <row r="85" spans="2:3" x14ac:dyDescent="0.2">
      <c r="B85" s="41" t="s">
        <v>148</v>
      </c>
      <c r="C85" s="42">
        <v>24.945749433000021</v>
      </c>
    </row>
    <row r="86" spans="2:3" ht="15.75" x14ac:dyDescent="0.25">
      <c r="B86" s="24" t="s">
        <v>166</v>
      </c>
      <c r="C86" s="27">
        <v>61.306409953999975</v>
      </c>
    </row>
    <row r="88" spans="2:3" ht="15.75" x14ac:dyDescent="0.25">
      <c r="B88" s="20" t="s">
        <v>167</v>
      </c>
      <c r="C88" s="46"/>
    </row>
    <row r="89" spans="2:3" x14ac:dyDescent="0.2">
      <c r="B89" s="41" t="s">
        <v>168</v>
      </c>
      <c r="C89" s="42">
        <v>0.55998394700000009</v>
      </c>
    </row>
    <row r="90" spans="2:3" ht="15.75" x14ac:dyDescent="0.25">
      <c r="B90" s="24" t="s">
        <v>169</v>
      </c>
      <c r="C90" s="27">
        <v>0.55998394700000009</v>
      </c>
    </row>
    <row r="92" spans="2:3" ht="15.75" x14ac:dyDescent="0.2">
      <c r="B92" s="47" t="s">
        <v>170</v>
      </c>
      <c r="C92" s="46">
        <f>C16+C46+C65+C74+C80+C86+C90</f>
        <v>1928.0959764609995</v>
      </c>
    </row>
    <row r="93" spans="2:3" ht="15.75" x14ac:dyDescent="0.25">
      <c r="B93" s="20" t="s">
        <v>171</v>
      </c>
    </row>
    <row r="94" spans="2:3" ht="15.75" x14ac:dyDescent="0.25">
      <c r="B94" s="24" t="s">
        <v>172</v>
      </c>
      <c r="C94" s="27">
        <v>0</v>
      </c>
    </row>
    <row r="96" spans="2:3" ht="15.75" x14ac:dyDescent="0.2">
      <c r="B96" s="47" t="s">
        <v>173</v>
      </c>
      <c r="C96" s="46">
        <v>1427202255.53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A6F9E-2851-46BB-8645-B203C9FF2EA0}">
  <dimension ref="B1:G70"/>
  <sheetViews>
    <sheetView showGridLines="0" rightToLeft="1" workbookViewId="0">
      <selection activeCell="D8" sqref="D8"/>
    </sheetView>
  </sheetViews>
  <sheetFormatPr defaultColWidth="9.125" defaultRowHeight="15" x14ac:dyDescent="0.2"/>
  <cols>
    <col min="1" max="1" width="2.75" style="40" customWidth="1"/>
    <col min="2" max="2" width="5.625" style="60" customWidth="1"/>
    <col min="3" max="3" width="130.625" style="40" customWidth="1"/>
    <col min="4" max="4" width="18.25" style="48" bestFit="1" customWidth="1"/>
    <col min="5" max="6" width="9.125" style="40"/>
    <col min="7" max="7" width="13.875" style="40" bestFit="1" customWidth="1"/>
    <col min="8" max="16384" width="9.125" style="40"/>
  </cols>
  <sheetData>
    <row r="1" spans="2:7" s="32" customFormat="1" ht="18" x14ac:dyDescent="0.25">
      <c r="B1" s="49"/>
      <c r="D1" s="33"/>
    </row>
    <row r="2" spans="2:7" s="32" customFormat="1" ht="18" customHeight="1" x14ac:dyDescent="0.25">
      <c r="B2" s="50" t="s">
        <v>174</v>
      </c>
      <c r="C2" s="51"/>
      <c r="D2" s="33"/>
    </row>
    <row r="3" spans="2:7" s="32" customFormat="1" ht="18" customHeight="1" x14ac:dyDescent="0.25">
      <c r="B3" s="49"/>
      <c r="D3" s="33"/>
    </row>
    <row r="4" spans="2:7" s="32" customFormat="1" ht="18" customHeight="1" x14ac:dyDescent="0.25">
      <c r="B4" s="52" t="s">
        <v>1</v>
      </c>
      <c r="C4" s="51"/>
      <c r="D4" s="53" t="s">
        <v>2</v>
      </c>
    </row>
    <row r="5" spans="2:7" ht="18" customHeight="1" x14ac:dyDescent="0.25">
      <c r="B5" s="54"/>
      <c r="C5" s="55"/>
      <c r="D5" s="56"/>
    </row>
    <row r="6" spans="2:7" ht="18" customHeight="1" x14ac:dyDescent="0.25">
      <c r="B6" s="57" t="s">
        <v>3</v>
      </c>
    </row>
    <row r="7" spans="2:7" ht="18" customHeight="1" x14ac:dyDescent="0.2">
      <c r="B7" s="58" t="s">
        <v>4</v>
      </c>
      <c r="D7" s="59">
        <v>7.6749805180000017</v>
      </c>
      <c r="G7" s="63"/>
    </row>
    <row r="8" spans="2:7" ht="18" customHeight="1" x14ac:dyDescent="0.2">
      <c r="C8" s="40" t="s">
        <v>5</v>
      </c>
      <c r="D8" s="48">
        <v>0.89986463800000005</v>
      </c>
      <c r="G8" s="63"/>
    </row>
    <row r="9" spans="2:7" ht="18" customHeight="1" x14ac:dyDescent="0.2">
      <c r="C9" s="40" t="s">
        <v>6</v>
      </c>
      <c r="D9" s="48">
        <v>6.7751158800000013</v>
      </c>
      <c r="G9" s="63"/>
    </row>
    <row r="10" spans="2:7" ht="18" customHeight="1" x14ac:dyDescent="0.25">
      <c r="C10" s="24"/>
      <c r="G10" s="63"/>
    </row>
    <row r="11" spans="2:7" ht="18" customHeight="1" x14ac:dyDescent="0.2">
      <c r="B11" s="58" t="s">
        <v>7</v>
      </c>
      <c r="D11" s="59">
        <v>0</v>
      </c>
      <c r="G11" s="63"/>
    </row>
    <row r="12" spans="2:7" ht="18" customHeight="1" x14ac:dyDescent="0.2">
      <c r="C12" s="60" t="s">
        <v>8</v>
      </c>
      <c r="D12" s="48">
        <v>0</v>
      </c>
      <c r="G12" s="63"/>
    </row>
    <row r="13" spans="2:7" ht="18" customHeight="1" x14ac:dyDescent="0.2">
      <c r="C13" s="60" t="s">
        <v>9</v>
      </c>
      <c r="D13" s="59">
        <v>0</v>
      </c>
      <c r="G13" s="63"/>
    </row>
    <row r="14" spans="2:7" ht="18" customHeight="1" x14ac:dyDescent="0.2">
      <c r="C14" s="60"/>
      <c r="G14" s="63"/>
    </row>
    <row r="15" spans="2:7" ht="18" customHeight="1" x14ac:dyDescent="0.2">
      <c r="B15" s="58" t="s">
        <v>10</v>
      </c>
      <c r="D15" s="59">
        <v>0</v>
      </c>
      <c r="G15" s="63"/>
    </row>
    <row r="16" spans="2:7" ht="18" customHeight="1" x14ac:dyDescent="0.2">
      <c r="C16" s="60" t="s">
        <v>11</v>
      </c>
      <c r="D16" s="48">
        <v>0</v>
      </c>
      <c r="G16" s="63"/>
    </row>
    <row r="17" spans="2:7" ht="18" customHeight="1" x14ac:dyDescent="0.2">
      <c r="C17" s="60" t="s">
        <v>12</v>
      </c>
      <c r="D17" s="48">
        <v>0</v>
      </c>
      <c r="G17" s="63"/>
    </row>
    <row r="18" spans="2:7" ht="18" customHeight="1" x14ac:dyDescent="0.2">
      <c r="G18" s="63"/>
    </row>
    <row r="19" spans="2:7" ht="18" customHeight="1" x14ac:dyDescent="0.2">
      <c r="B19" s="58" t="s">
        <v>13</v>
      </c>
      <c r="D19" s="48">
        <v>8.0167099999999998</v>
      </c>
      <c r="G19" s="63"/>
    </row>
    <row r="20" spans="2:7" ht="18" customHeight="1" x14ac:dyDescent="0.2">
      <c r="B20" s="58"/>
      <c r="G20" s="63"/>
    </row>
    <row r="21" spans="2:7" ht="18" customHeight="1" x14ac:dyDescent="0.2">
      <c r="B21" s="58" t="s">
        <v>14</v>
      </c>
      <c r="D21" s="48">
        <v>0</v>
      </c>
      <c r="G21" s="63"/>
    </row>
    <row r="22" spans="2:7" ht="18" customHeight="1" x14ac:dyDescent="0.2">
      <c r="B22" s="58"/>
      <c r="G22" s="63"/>
    </row>
    <row r="23" spans="2:7" ht="18" customHeight="1" x14ac:dyDescent="0.2">
      <c r="B23" s="58" t="s">
        <v>15</v>
      </c>
      <c r="D23" s="48">
        <v>0</v>
      </c>
      <c r="G23" s="63"/>
    </row>
    <row r="24" spans="2:7" ht="18" customHeight="1" x14ac:dyDescent="0.2">
      <c r="B24" s="58"/>
      <c r="G24" s="63"/>
    </row>
    <row r="25" spans="2:7" ht="18" customHeight="1" x14ac:dyDescent="0.2">
      <c r="B25" s="58" t="s">
        <v>16</v>
      </c>
      <c r="D25" s="48">
        <f>D7+D11+D15+D19+D21+D23</f>
        <v>15.691690518000001</v>
      </c>
      <c r="G25" s="63"/>
    </row>
    <row r="26" spans="2:7" ht="18" customHeight="1" x14ac:dyDescent="0.2">
      <c r="B26" s="58"/>
      <c r="G26" s="63"/>
    </row>
    <row r="27" spans="2:7" ht="18" customHeight="1" x14ac:dyDescent="0.2">
      <c r="B27" s="58" t="s">
        <v>17</v>
      </c>
      <c r="D27" s="48">
        <v>22403.851465</v>
      </c>
      <c r="G27" s="63"/>
    </row>
    <row r="28" spans="2:7" ht="18" customHeight="1" x14ac:dyDescent="0.2">
      <c r="C28" s="40" t="s">
        <v>18</v>
      </c>
      <c r="D28" s="48">
        <v>24310.319670000001</v>
      </c>
      <c r="G28" s="63"/>
    </row>
    <row r="29" spans="2:7" ht="18" customHeight="1" x14ac:dyDescent="0.2">
      <c r="C29" s="40" t="s">
        <v>19</v>
      </c>
      <c r="D29" s="48">
        <v>20497.383260000002</v>
      </c>
      <c r="G29" s="63"/>
    </row>
    <row r="30" spans="2:7" ht="18" customHeight="1" x14ac:dyDescent="0.2">
      <c r="G30" s="63"/>
    </row>
    <row r="31" spans="2:7" ht="18" customHeight="1" x14ac:dyDescent="0.2">
      <c r="B31" s="58" t="s">
        <v>20</v>
      </c>
      <c r="D31" s="16">
        <f>IFERROR(D25/D27,0)</f>
        <v>7.0040147081469693E-4</v>
      </c>
      <c r="G31" s="63"/>
    </row>
    <row r="32" spans="2:7" ht="18" customHeight="1" x14ac:dyDescent="0.2">
      <c r="B32" s="58"/>
      <c r="G32" s="63"/>
    </row>
    <row r="33" spans="2:7" ht="18" customHeight="1" x14ac:dyDescent="0.25">
      <c r="B33" s="54" t="s">
        <v>21</v>
      </c>
      <c r="G33" s="63"/>
    </row>
    <row r="34" spans="2:7" ht="18" customHeight="1" x14ac:dyDescent="0.2">
      <c r="B34" s="58" t="s">
        <v>22</v>
      </c>
      <c r="D34" s="48">
        <v>0</v>
      </c>
      <c r="G34" s="63"/>
    </row>
    <row r="35" spans="2:7" ht="18" customHeight="1" x14ac:dyDescent="0.2">
      <c r="B35" s="58"/>
      <c r="G35" s="63"/>
    </row>
    <row r="36" spans="2:7" ht="18" customHeight="1" x14ac:dyDescent="0.25">
      <c r="B36" s="54" t="s">
        <v>21</v>
      </c>
      <c r="G36" s="63"/>
    </row>
    <row r="37" spans="2:7" ht="18" customHeight="1" x14ac:dyDescent="0.2">
      <c r="B37" s="58" t="s">
        <v>23</v>
      </c>
      <c r="D37" s="48">
        <v>8.0136546129999982</v>
      </c>
      <c r="G37" s="63"/>
    </row>
    <row r="38" spans="2:7" ht="18" customHeight="1" x14ac:dyDescent="0.2">
      <c r="C38" s="58" t="s">
        <v>24</v>
      </c>
      <c r="D38" s="48">
        <v>0</v>
      </c>
      <c r="G38" s="63"/>
    </row>
    <row r="39" spans="2:7" ht="18" customHeight="1" x14ac:dyDescent="0.2">
      <c r="C39" s="58" t="s">
        <v>25</v>
      </c>
      <c r="D39" s="48">
        <v>0</v>
      </c>
      <c r="G39" s="63"/>
    </row>
    <row r="40" spans="2:7" ht="18" customHeight="1" x14ac:dyDescent="0.2">
      <c r="C40" s="58" t="s">
        <v>26</v>
      </c>
      <c r="D40" s="48">
        <v>0</v>
      </c>
      <c r="G40" s="63"/>
    </row>
    <row r="41" spans="2:7" ht="18" customHeight="1" x14ac:dyDescent="0.2">
      <c r="C41" s="58" t="s">
        <v>27</v>
      </c>
      <c r="D41" s="48">
        <v>0</v>
      </c>
      <c r="G41" s="63"/>
    </row>
    <row r="42" spans="2:7" ht="18" customHeight="1" x14ac:dyDescent="0.2">
      <c r="C42" s="58" t="s">
        <v>28</v>
      </c>
      <c r="D42" s="48">
        <v>1.1093808400000005</v>
      </c>
      <c r="G42" s="63"/>
    </row>
    <row r="43" spans="2:7" ht="18" customHeight="1" x14ac:dyDescent="0.2">
      <c r="C43" s="58" t="s">
        <v>29</v>
      </c>
      <c r="G43" s="63"/>
    </row>
    <row r="44" spans="2:7" ht="18" customHeight="1" x14ac:dyDescent="0.2">
      <c r="C44" s="58" t="s">
        <v>30</v>
      </c>
      <c r="D44" s="48">
        <v>6.0654306139999958</v>
      </c>
      <c r="G44" s="63"/>
    </row>
    <row r="45" spans="2:7" ht="18" customHeight="1" x14ac:dyDescent="0.2">
      <c r="C45" s="58" t="s">
        <v>31</v>
      </c>
      <c r="G45" s="63"/>
    </row>
    <row r="46" spans="2:7" ht="18" customHeight="1" x14ac:dyDescent="0.2">
      <c r="C46" s="40" t="s">
        <v>32</v>
      </c>
      <c r="D46" s="48">
        <v>0</v>
      </c>
      <c r="G46" s="63"/>
    </row>
    <row r="47" spans="2:7" ht="18" customHeight="1" x14ac:dyDescent="0.2">
      <c r="C47" s="40" t="s">
        <v>33</v>
      </c>
      <c r="G47" s="63"/>
    </row>
    <row r="48" spans="2:7" ht="18" customHeight="1" x14ac:dyDescent="0.2">
      <c r="C48" s="40" t="s">
        <v>34</v>
      </c>
      <c r="D48" s="48">
        <v>0.83884315900000073</v>
      </c>
      <c r="G48" s="63"/>
    </row>
    <row r="49" spans="2:7" ht="18" customHeight="1" x14ac:dyDescent="0.2">
      <c r="C49" s="40" t="s">
        <v>33</v>
      </c>
      <c r="G49" s="63"/>
    </row>
    <row r="50" spans="2:7" ht="18" customHeight="1" x14ac:dyDescent="0.2">
      <c r="C50" s="40" t="s">
        <v>35</v>
      </c>
      <c r="D50" s="48">
        <v>0</v>
      </c>
      <c r="G50" s="63"/>
    </row>
    <row r="51" spans="2:7" ht="18" customHeight="1" x14ac:dyDescent="0.2">
      <c r="G51" s="63"/>
    </row>
    <row r="52" spans="2:7" ht="18" customHeight="1" x14ac:dyDescent="0.2">
      <c r="B52" s="58" t="s">
        <v>36</v>
      </c>
      <c r="D52" s="61">
        <f>SUM(D38:D50)/D29</f>
        <v>3.9095988553028584E-4</v>
      </c>
      <c r="G52" s="63"/>
    </row>
    <row r="53" spans="2:7" ht="18" customHeight="1" x14ac:dyDescent="0.2">
      <c r="B53" s="58" t="s">
        <v>37</v>
      </c>
      <c r="D53" s="61">
        <v>5.0000000000000001E-4</v>
      </c>
      <c r="G53" s="63"/>
    </row>
    <row r="54" spans="2:7" ht="18" customHeight="1" x14ac:dyDescent="0.2">
      <c r="B54" s="58" t="s">
        <v>38</v>
      </c>
      <c r="D54" s="61">
        <f>D53-D52</f>
        <v>1.0904011446971417E-4</v>
      </c>
      <c r="G54" s="63"/>
    </row>
    <row r="55" spans="2:7" ht="18" customHeight="1" x14ac:dyDescent="0.2">
      <c r="B55" s="58"/>
      <c r="G55" s="63"/>
    </row>
    <row r="56" spans="2:7" ht="18" customHeight="1" x14ac:dyDescent="0.2">
      <c r="B56" s="58" t="s">
        <v>39</v>
      </c>
      <c r="D56" s="48">
        <v>0</v>
      </c>
      <c r="G56" s="63"/>
    </row>
    <row r="57" spans="2:7" ht="18" customHeight="1" x14ac:dyDescent="0.2">
      <c r="B57" s="58" t="s">
        <v>40</v>
      </c>
      <c r="D57" s="61">
        <f>IFERROR((SUM(D38:D50)-D56)/D29,0)</f>
        <v>3.9095988553028584E-4</v>
      </c>
      <c r="G57" s="63"/>
    </row>
    <row r="58" spans="2:7" ht="18" customHeight="1" x14ac:dyDescent="0.2">
      <c r="B58" s="58"/>
      <c r="G58" s="63"/>
    </row>
    <row r="59" spans="2:7" ht="18" customHeight="1" x14ac:dyDescent="0.25">
      <c r="B59" s="54" t="s">
        <v>41</v>
      </c>
      <c r="G59" s="63"/>
    </row>
    <row r="60" spans="2:7" ht="18" customHeight="1" x14ac:dyDescent="0.2">
      <c r="B60" s="58" t="s">
        <v>42</v>
      </c>
      <c r="D60" s="3">
        <f>D25+SUM(D38:D50)-D56</f>
        <v>23.705345131000001</v>
      </c>
      <c r="G60" s="63"/>
    </row>
    <row r="61" spans="2:7" ht="18" customHeight="1" x14ac:dyDescent="0.2">
      <c r="B61" s="58"/>
      <c r="G61" s="63"/>
    </row>
    <row r="62" spans="2:7" ht="18" customHeight="1" x14ac:dyDescent="0.2">
      <c r="B62" s="58" t="s">
        <v>43</v>
      </c>
      <c r="D62" s="61">
        <f>IFERROR(D60/D27,0)</f>
        <v>1.0580924073717074E-3</v>
      </c>
      <c r="G62" s="63"/>
    </row>
    <row r="63" spans="2:7" ht="18" customHeight="1" x14ac:dyDescent="0.2">
      <c r="B63" s="58"/>
      <c r="D63" s="61"/>
      <c r="G63" s="63"/>
    </row>
    <row r="64" spans="2:7" ht="18" customHeight="1" x14ac:dyDescent="0.25">
      <c r="B64" s="54" t="s">
        <v>44</v>
      </c>
      <c r="D64" s="61"/>
      <c r="G64" s="63"/>
    </row>
    <row r="65" spans="2:7" ht="18" customHeight="1" x14ac:dyDescent="0.2">
      <c r="B65" s="58" t="s">
        <v>45</v>
      </c>
      <c r="D65" s="61">
        <v>5.0000000000000001E-4</v>
      </c>
      <c r="G65" s="63"/>
    </row>
    <row r="66" spans="2:7" ht="18" customHeight="1" x14ac:dyDescent="0.2">
      <c r="B66" s="58" t="s">
        <v>46</v>
      </c>
      <c r="D66" s="61"/>
      <c r="G66" s="63"/>
    </row>
    <row r="67" spans="2:7" ht="18" customHeight="1" x14ac:dyDescent="0.2">
      <c r="B67" s="58" t="s">
        <v>47</v>
      </c>
      <c r="D67" s="61">
        <f>IFERROR(D31+D65,"יש להשלים את סעיף 18")</f>
        <v>1.2004014708146969E-3</v>
      </c>
      <c r="G67" s="63"/>
    </row>
    <row r="68" spans="2:7" x14ac:dyDescent="0.2">
      <c r="D68" s="61"/>
    </row>
    <row r="69" spans="2:7" x14ac:dyDescent="0.2">
      <c r="D69" s="61"/>
    </row>
    <row r="70" spans="2:7" x14ac:dyDescent="0.2">
      <c r="D70" s="6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0A5F4-F8C9-4D5E-8FF9-43A7B55FFC4E}">
  <dimension ref="B1:D67"/>
  <sheetViews>
    <sheetView showGridLines="0" rightToLeft="1" workbookViewId="0">
      <selection activeCell="C15" sqref="C15"/>
    </sheetView>
  </sheetViews>
  <sheetFormatPr defaultColWidth="9.125" defaultRowHeight="15" x14ac:dyDescent="0.2"/>
  <cols>
    <col min="1" max="1" width="2.75" style="40" customWidth="1"/>
    <col min="2" max="2" width="5.625" style="60" customWidth="1"/>
    <col min="3" max="3" width="130.625" style="40" customWidth="1"/>
    <col min="4" max="4" width="18.25" style="48" bestFit="1" customWidth="1"/>
    <col min="5" max="16384" width="9.125" style="40"/>
  </cols>
  <sheetData>
    <row r="1" spans="2:4" s="32" customFormat="1" ht="18" x14ac:dyDescent="0.25">
      <c r="B1" s="49"/>
      <c r="D1" s="33"/>
    </row>
    <row r="2" spans="2:4" s="32" customFormat="1" ht="18" customHeight="1" x14ac:dyDescent="0.25">
      <c r="B2" s="50" t="s">
        <v>175</v>
      </c>
      <c r="C2" s="51"/>
      <c r="D2" s="33"/>
    </row>
    <row r="3" spans="2:4" s="32" customFormat="1" ht="18" customHeight="1" x14ac:dyDescent="0.25">
      <c r="B3" s="49"/>
      <c r="D3" s="33"/>
    </row>
    <row r="4" spans="2:4" s="32" customFormat="1" ht="18" customHeight="1" x14ac:dyDescent="0.25">
      <c r="B4" s="52" t="s">
        <v>1</v>
      </c>
      <c r="C4" s="51"/>
      <c r="D4" s="53" t="s">
        <v>2</v>
      </c>
    </row>
    <row r="5" spans="2:4" ht="18" customHeight="1" x14ac:dyDescent="0.25">
      <c r="B5" s="54"/>
      <c r="C5" s="55"/>
      <c r="D5" s="56"/>
    </row>
    <row r="6" spans="2:4" ht="18" customHeight="1" x14ac:dyDescent="0.25">
      <c r="B6" s="57" t="s">
        <v>3</v>
      </c>
    </row>
    <row r="7" spans="2:4" ht="18" customHeight="1" x14ac:dyDescent="0.2">
      <c r="B7" s="58" t="s">
        <v>4</v>
      </c>
      <c r="D7" s="59">
        <f>SUM(D8:D9)</f>
        <v>367.57572174500001</v>
      </c>
    </row>
    <row r="8" spans="2:4" ht="18" customHeight="1" x14ac:dyDescent="0.2">
      <c r="C8" s="40" t="s">
        <v>5</v>
      </c>
      <c r="D8" s="48">
        <v>55.142933305000007</v>
      </c>
    </row>
    <row r="9" spans="2:4" ht="18" customHeight="1" x14ac:dyDescent="0.2">
      <c r="C9" s="40" t="s">
        <v>6</v>
      </c>
      <c r="D9" s="48">
        <v>312.43278844000002</v>
      </c>
    </row>
    <row r="10" spans="2:4" ht="18" customHeight="1" x14ac:dyDescent="0.25">
      <c r="C10" s="24"/>
    </row>
    <row r="11" spans="2:4" ht="18" customHeight="1" x14ac:dyDescent="0.2">
      <c r="B11" s="58" t="s">
        <v>7</v>
      </c>
      <c r="D11" s="59">
        <v>19.934280000000001</v>
      </c>
    </row>
    <row r="12" spans="2:4" ht="18" customHeight="1" x14ac:dyDescent="0.2">
      <c r="C12" s="60" t="s">
        <v>8</v>
      </c>
      <c r="D12" s="48">
        <v>0</v>
      </c>
    </row>
    <row r="13" spans="2:4" ht="18" customHeight="1" x14ac:dyDescent="0.2">
      <c r="C13" s="60" t="s">
        <v>9</v>
      </c>
      <c r="D13" s="59">
        <v>19.934280000000001</v>
      </c>
    </row>
    <row r="14" spans="2:4" ht="18" customHeight="1" x14ac:dyDescent="0.2">
      <c r="C14" s="60"/>
    </row>
    <row r="15" spans="2:4" ht="18" customHeight="1" x14ac:dyDescent="0.2">
      <c r="B15" s="58" t="s">
        <v>10</v>
      </c>
      <c r="D15" s="59">
        <v>0</v>
      </c>
    </row>
    <row r="16" spans="2:4" ht="18" customHeight="1" x14ac:dyDescent="0.2">
      <c r="C16" s="60" t="s">
        <v>11</v>
      </c>
      <c r="D16" s="48">
        <v>0</v>
      </c>
    </row>
    <row r="17" spans="2:4" ht="18" customHeight="1" x14ac:dyDescent="0.2">
      <c r="C17" s="60" t="s">
        <v>12</v>
      </c>
      <c r="D17" s="48">
        <v>0</v>
      </c>
    </row>
    <row r="18" spans="2:4" ht="18" customHeight="1" x14ac:dyDescent="0.2"/>
    <row r="19" spans="2:4" ht="18" customHeight="1" x14ac:dyDescent="0.2">
      <c r="B19" s="58" t="s">
        <v>13</v>
      </c>
      <c r="D19" s="48">
        <v>347.45168000000001</v>
      </c>
    </row>
    <row r="20" spans="2:4" ht="18" customHeight="1" x14ac:dyDescent="0.2">
      <c r="B20" s="58"/>
    </row>
    <row r="21" spans="2:4" ht="18" customHeight="1" x14ac:dyDescent="0.2">
      <c r="B21" s="58" t="s">
        <v>14</v>
      </c>
      <c r="D21" s="48">
        <v>0</v>
      </c>
    </row>
    <row r="22" spans="2:4" ht="18" customHeight="1" x14ac:dyDescent="0.2">
      <c r="B22" s="58"/>
    </row>
    <row r="23" spans="2:4" ht="18" customHeight="1" x14ac:dyDescent="0.2">
      <c r="B23" s="58" t="s">
        <v>15</v>
      </c>
      <c r="D23" s="48">
        <v>0</v>
      </c>
    </row>
    <row r="24" spans="2:4" ht="18" customHeight="1" x14ac:dyDescent="0.2">
      <c r="B24" s="58"/>
    </row>
    <row r="25" spans="2:4" ht="18" customHeight="1" x14ac:dyDescent="0.2">
      <c r="B25" s="58" t="s">
        <v>16</v>
      </c>
      <c r="D25" s="48">
        <f>D7+D11+D15+D19+D21+D23</f>
        <v>734.96168174500008</v>
      </c>
    </row>
    <row r="26" spans="2:4" ht="18" customHeight="1" x14ac:dyDescent="0.2">
      <c r="B26" s="58"/>
    </row>
    <row r="27" spans="2:4" ht="18" customHeight="1" x14ac:dyDescent="0.2">
      <c r="B27" s="58" t="s">
        <v>17</v>
      </c>
      <c r="D27" s="48">
        <v>1414360.2477199999</v>
      </c>
    </row>
    <row r="28" spans="2:4" ht="18" customHeight="1" x14ac:dyDescent="0.2">
      <c r="C28" s="40" t="s">
        <v>18</v>
      </c>
      <c r="D28" s="48">
        <v>1443375.18401</v>
      </c>
    </row>
    <row r="29" spans="2:4" ht="18" customHeight="1" x14ac:dyDescent="0.2">
      <c r="C29" s="40" t="s">
        <v>19</v>
      </c>
      <c r="D29" s="48">
        <v>1385345.31143</v>
      </c>
    </row>
    <row r="30" spans="2:4" ht="18" customHeight="1" x14ac:dyDescent="0.2"/>
    <row r="31" spans="2:4" ht="18" customHeight="1" x14ac:dyDescent="0.2">
      <c r="B31" s="58" t="s">
        <v>20</v>
      </c>
      <c r="D31" s="16">
        <f>IFERROR(D25/D27,0)</f>
        <v>5.1964249061000191E-4</v>
      </c>
    </row>
    <row r="32" spans="2:4" ht="18" customHeight="1" x14ac:dyDescent="0.2">
      <c r="B32" s="58"/>
    </row>
    <row r="33" spans="2:4" ht="18" customHeight="1" x14ac:dyDescent="0.25">
      <c r="B33" s="54" t="s">
        <v>21</v>
      </c>
    </row>
    <row r="34" spans="2:4" ht="18" customHeight="1" x14ac:dyDescent="0.2">
      <c r="B34" s="58" t="s">
        <v>22</v>
      </c>
      <c r="D34" s="48">
        <v>0</v>
      </c>
    </row>
    <row r="35" spans="2:4" ht="18" customHeight="1" x14ac:dyDescent="0.2">
      <c r="B35" s="58"/>
    </row>
    <row r="36" spans="2:4" ht="18" customHeight="1" x14ac:dyDescent="0.25">
      <c r="B36" s="54" t="s">
        <v>21</v>
      </c>
    </row>
    <row r="37" spans="2:4" ht="18" customHeight="1" x14ac:dyDescent="0.2">
      <c r="B37" s="58" t="s">
        <v>23</v>
      </c>
      <c r="D37" s="48">
        <f>SUM(D38:D50)</f>
        <v>1916.8652812939997</v>
      </c>
    </row>
    <row r="38" spans="2:4" ht="18" customHeight="1" x14ac:dyDescent="0.2">
      <c r="C38" s="58" t="s">
        <v>24</v>
      </c>
      <c r="D38" s="48">
        <v>294.88738799999999</v>
      </c>
    </row>
    <row r="39" spans="2:4" ht="18" customHeight="1" x14ac:dyDescent="0.2">
      <c r="C39" s="58" t="s">
        <v>25</v>
      </c>
      <c r="D39" s="48">
        <v>1296.7375160999998</v>
      </c>
    </row>
    <row r="40" spans="2:4" ht="18" customHeight="1" x14ac:dyDescent="0.2">
      <c r="C40" s="58" t="s">
        <v>26</v>
      </c>
      <c r="D40" s="48">
        <v>0</v>
      </c>
    </row>
    <row r="41" spans="2:4" ht="18" customHeight="1" x14ac:dyDescent="0.2">
      <c r="C41" s="58" t="s">
        <v>27</v>
      </c>
      <c r="D41" s="48">
        <v>0</v>
      </c>
    </row>
    <row r="42" spans="2:4" ht="18" customHeight="1" x14ac:dyDescent="0.2">
      <c r="C42" s="58" t="s">
        <v>28</v>
      </c>
      <c r="D42" s="48">
        <v>24.978538382000004</v>
      </c>
    </row>
    <row r="43" spans="2:4" ht="18" customHeight="1" x14ac:dyDescent="0.2">
      <c r="C43" s="58" t="s">
        <v>29</v>
      </c>
    </row>
    <row r="44" spans="2:4" ht="18" customHeight="1" x14ac:dyDescent="0.2">
      <c r="C44" s="58" t="s">
        <v>30</v>
      </c>
      <c r="D44" s="48">
        <v>237.87363762299984</v>
      </c>
    </row>
    <row r="45" spans="2:4" ht="18" customHeight="1" x14ac:dyDescent="0.2">
      <c r="C45" s="58" t="s">
        <v>31</v>
      </c>
    </row>
    <row r="46" spans="2:4" ht="18" customHeight="1" x14ac:dyDescent="0.2">
      <c r="C46" s="40" t="s">
        <v>32</v>
      </c>
      <c r="D46" s="48">
        <v>2.314219</v>
      </c>
    </row>
    <row r="47" spans="2:4" ht="18" customHeight="1" x14ac:dyDescent="0.2">
      <c r="C47" s="40" t="s">
        <v>33</v>
      </c>
    </row>
    <row r="48" spans="2:4" ht="18" customHeight="1" x14ac:dyDescent="0.2">
      <c r="C48" s="40" t="s">
        <v>34</v>
      </c>
      <c r="D48" s="48">
        <v>59.513998241999978</v>
      </c>
    </row>
    <row r="49" spans="2:4" ht="18" customHeight="1" x14ac:dyDescent="0.2">
      <c r="C49" s="40" t="s">
        <v>33</v>
      </c>
    </row>
    <row r="50" spans="2:4" ht="18" customHeight="1" x14ac:dyDescent="0.2">
      <c r="C50" s="40" t="s">
        <v>35</v>
      </c>
      <c r="D50" s="48">
        <v>0.55998394700000009</v>
      </c>
    </row>
    <row r="51" spans="2:4" ht="18" customHeight="1" x14ac:dyDescent="0.2"/>
    <row r="52" spans="2:4" ht="18" customHeight="1" x14ac:dyDescent="0.2">
      <c r="B52" s="58" t="s">
        <v>36</v>
      </c>
      <c r="D52" s="61">
        <f>SUM(D38:D50)/D29</f>
        <v>1.3836732729945482E-3</v>
      </c>
    </row>
    <row r="53" spans="2:4" ht="18" customHeight="1" x14ac:dyDescent="0.2">
      <c r="B53" s="58" t="s">
        <v>37</v>
      </c>
      <c r="D53" s="61">
        <v>1.8E-3</v>
      </c>
    </row>
    <row r="54" spans="2:4" ht="18" customHeight="1" x14ac:dyDescent="0.2">
      <c r="B54" s="58" t="s">
        <v>38</v>
      </c>
      <c r="D54" s="61">
        <f>D53-D52</f>
        <v>4.1632672700545178E-4</v>
      </c>
    </row>
    <row r="55" spans="2:4" ht="18" customHeight="1" x14ac:dyDescent="0.2">
      <c r="B55" s="58"/>
    </row>
    <row r="56" spans="2:4" ht="18" customHeight="1" x14ac:dyDescent="0.2">
      <c r="B56" s="58" t="s">
        <v>39</v>
      </c>
      <c r="D56" s="48">
        <v>0</v>
      </c>
    </row>
    <row r="57" spans="2:4" ht="18" customHeight="1" x14ac:dyDescent="0.2">
      <c r="B57" s="58" t="s">
        <v>40</v>
      </c>
      <c r="D57" s="61">
        <f>IFERROR((SUM(D38:D50)-D56)/D29,0)</f>
        <v>1.3836732729945482E-3</v>
      </c>
    </row>
    <row r="58" spans="2:4" ht="18" customHeight="1" x14ac:dyDescent="0.2">
      <c r="B58" s="58"/>
    </row>
    <row r="59" spans="2:4" ht="18" customHeight="1" x14ac:dyDescent="0.25">
      <c r="B59" s="54" t="s">
        <v>41</v>
      </c>
    </row>
    <row r="60" spans="2:4" ht="18" customHeight="1" x14ac:dyDescent="0.2">
      <c r="B60" s="58" t="s">
        <v>42</v>
      </c>
      <c r="D60" s="3">
        <f>D25+SUM(D38:D50)-D56</f>
        <v>2651.8269630389996</v>
      </c>
    </row>
    <row r="61" spans="2:4" ht="18" customHeight="1" x14ac:dyDescent="0.2">
      <c r="B61" s="58"/>
    </row>
    <row r="62" spans="2:4" ht="18" customHeight="1" x14ac:dyDescent="0.2">
      <c r="B62" s="58" t="s">
        <v>43</v>
      </c>
      <c r="D62" s="61">
        <f>IFERROR(D60/D27,0)</f>
        <v>1.8749303561902571E-3</v>
      </c>
    </row>
    <row r="63" spans="2:4" ht="18" customHeight="1" x14ac:dyDescent="0.2">
      <c r="B63" s="58"/>
      <c r="D63" s="61"/>
    </row>
    <row r="64" spans="2:4" ht="18" customHeight="1" x14ac:dyDescent="0.25">
      <c r="B64" s="54" t="s">
        <v>44</v>
      </c>
      <c r="D64" s="61"/>
    </row>
    <row r="65" spans="2:4" ht="18" customHeight="1" x14ac:dyDescent="0.2">
      <c r="B65" s="58" t="s">
        <v>45</v>
      </c>
      <c r="D65" s="61">
        <v>1.8E-3</v>
      </c>
    </row>
    <row r="66" spans="2:4" ht="18" customHeight="1" x14ac:dyDescent="0.2">
      <c r="B66" s="58" t="s">
        <v>46</v>
      </c>
      <c r="D66" s="61"/>
    </row>
    <row r="67" spans="2:4" ht="18" customHeight="1" x14ac:dyDescent="0.2">
      <c r="B67" s="58" t="s">
        <v>47</v>
      </c>
      <c r="D67" s="61">
        <f>IFERROR(D31+D65,"יש להשלים את סעיף 18")</f>
        <v>2.3196424906100016E-3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F4CE2-520F-4122-AC1E-8A65F87813D3}">
  <dimension ref="B1:D67"/>
  <sheetViews>
    <sheetView showGridLines="0" rightToLeft="1" workbookViewId="0">
      <selection activeCell="C32" sqref="C32"/>
    </sheetView>
  </sheetViews>
  <sheetFormatPr defaultColWidth="9.125" defaultRowHeight="15" x14ac:dyDescent="0.2"/>
  <cols>
    <col min="1" max="1" width="2.75" style="40" customWidth="1"/>
    <col min="2" max="2" width="5.625" style="60" customWidth="1"/>
    <col min="3" max="3" width="130.625" style="40" customWidth="1"/>
    <col min="4" max="4" width="18.25" style="48" bestFit="1" customWidth="1"/>
    <col min="5" max="16384" width="9.125" style="40"/>
  </cols>
  <sheetData>
    <row r="1" spans="2:4" s="32" customFormat="1" ht="18" x14ac:dyDescent="0.25">
      <c r="B1" s="49"/>
      <c r="D1" s="33"/>
    </row>
    <row r="2" spans="2:4" s="32" customFormat="1" ht="18" customHeight="1" x14ac:dyDescent="0.25">
      <c r="B2" s="50" t="s">
        <v>176</v>
      </c>
      <c r="C2" s="51"/>
      <c r="D2" s="33"/>
    </row>
    <row r="3" spans="2:4" s="32" customFormat="1" ht="18" customHeight="1" x14ac:dyDescent="0.25">
      <c r="B3" s="49"/>
      <c r="D3" s="33"/>
    </row>
    <row r="4" spans="2:4" s="32" customFormat="1" ht="18" customHeight="1" x14ac:dyDescent="0.25">
      <c r="B4" s="52" t="s">
        <v>1</v>
      </c>
      <c r="C4" s="51"/>
      <c r="D4" s="53" t="s">
        <v>2</v>
      </c>
    </row>
    <row r="5" spans="2:4" ht="18" customHeight="1" x14ac:dyDescent="0.25">
      <c r="B5" s="54"/>
      <c r="C5" s="55"/>
      <c r="D5" s="56"/>
    </row>
    <row r="6" spans="2:4" ht="18" customHeight="1" x14ac:dyDescent="0.25">
      <c r="B6" s="57" t="s">
        <v>3</v>
      </c>
    </row>
    <row r="7" spans="2:4" ht="18" customHeight="1" x14ac:dyDescent="0.2">
      <c r="B7" s="58" t="s">
        <v>4</v>
      </c>
      <c r="D7" s="59">
        <v>3.8881081120000012</v>
      </c>
    </row>
    <row r="8" spans="2:4" ht="18" customHeight="1" x14ac:dyDescent="0.2">
      <c r="C8" s="40" t="s">
        <v>5</v>
      </c>
      <c r="D8" s="48">
        <v>0.35905910599999991</v>
      </c>
    </row>
    <row r="9" spans="2:4" ht="18" customHeight="1" x14ac:dyDescent="0.2">
      <c r="C9" s="40" t="s">
        <v>6</v>
      </c>
      <c r="D9" s="48">
        <v>3.529049006000001</v>
      </c>
    </row>
    <row r="10" spans="2:4" ht="18" customHeight="1" x14ac:dyDescent="0.25">
      <c r="C10" s="24"/>
    </row>
    <row r="11" spans="2:4" ht="18" customHeight="1" x14ac:dyDescent="0.2">
      <c r="B11" s="58" t="s">
        <v>7</v>
      </c>
      <c r="D11" s="59">
        <v>0.13450000000000001</v>
      </c>
    </row>
    <row r="12" spans="2:4" ht="18" customHeight="1" x14ac:dyDescent="0.2">
      <c r="C12" s="60" t="s">
        <v>8</v>
      </c>
      <c r="D12" s="59">
        <v>0</v>
      </c>
    </row>
    <row r="13" spans="2:4" ht="18" customHeight="1" x14ac:dyDescent="0.2">
      <c r="C13" s="60" t="s">
        <v>9</v>
      </c>
      <c r="D13" s="59">
        <v>0.13450000000000001</v>
      </c>
    </row>
    <row r="14" spans="2:4" ht="18" customHeight="1" x14ac:dyDescent="0.2">
      <c r="C14" s="60"/>
      <c r="D14" s="59"/>
    </row>
    <row r="15" spans="2:4" ht="18" customHeight="1" x14ac:dyDescent="0.2">
      <c r="B15" s="58" t="s">
        <v>10</v>
      </c>
      <c r="D15" s="59">
        <v>0</v>
      </c>
    </row>
    <row r="16" spans="2:4" ht="18" customHeight="1" x14ac:dyDescent="0.2">
      <c r="C16" s="60" t="s">
        <v>11</v>
      </c>
      <c r="D16" s="59">
        <v>0</v>
      </c>
    </row>
    <row r="17" spans="2:4" ht="18" customHeight="1" x14ac:dyDescent="0.2">
      <c r="C17" s="60" t="s">
        <v>12</v>
      </c>
      <c r="D17" s="59">
        <v>0</v>
      </c>
    </row>
    <row r="18" spans="2:4" ht="18" customHeight="1" x14ac:dyDescent="0.2">
      <c r="D18" s="59"/>
    </row>
    <row r="19" spans="2:4" ht="18" customHeight="1" x14ac:dyDescent="0.2">
      <c r="B19" s="58" t="s">
        <v>13</v>
      </c>
      <c r="D19" s="59">
        <v>1.0952</v>
      </c>
    </row>
    <row r="20" spans="2:4" ht="18" customHeight="1" x14ac:dyDescent="0.2">
      <c r="B20" s="58"/>
      <c r="D20" s="59"/>
    </row>
    <row r="21" spans="2:4" ht="18" customHeight="1" x14ac:dyDescent="0.2">
      <c r="B21" s="58" t="s">
        <v>14</v>
      </c>
      <c r="D21" s="59">
        <v>0</v>
      </c>
    </row>
    <row r="22" spans="2:4" ht="18" customHeight="1" x14ac:dyDescent="0.2">
      <c r="B22" s="58"/>
      <c r="D22" s="59"/>
    </row>
    <row r="23" spans="2:4" ht="18" customHeight="1" x14ac:dyDescent="0.2">
      <c r="B23" s="58" t="s">
        <v>15</v>
      </c>
      <c r="D23" s="59">
        <v>0</v>
      </c>
    </row>
    <row r="24" spans="2:4" ht="18" customHeight="1" x14ac:dyDescent="0.2">
      <c r="B24" s="58"/>
      <c r="D24" s="59"/>
    </row>
    <row r="25" spans="2:4" ht="18" customHeight="1" x14ac:dyDescent="0.2">
      <c r="B25" s="58" t="s">
        <v>16</v>
      </c>
      <c r="D25" s="59">
        <v>5.1178081120000014</v>
      </c>
    </row>
    <row r="26" spans="2:4" ht="18" customHeight="1" x14ac:dyDescent="0.2">
      <c r="B26" s="58"/>
      <c r="D26" s="59"/>
    </row>
    <row r="27" spans="2:4" ht="18" customHeight="1" x14ac:dyDescent="0.2">
      <c r="B27" s="58" t="s">
        <v>17</v>
      </c>
      <c r="D27" s="48">
        <v>21855.703699999998</v>
      </c>
    </row>
    <row r="28" spans="2:4" ht="18" customHeight="1" x14ac:dyDescent="0.2">
      <c r="C28" s="40" t="s">
        <v>18</v>
      </c>
      <c r="D28" s="48">
        <v>22351.846559999998</v>
      </c>
    </row>
    <row r="29" spans="2:4" ht="18" customHeight="1" x14ac:dyDescent="0.2">
      <c r="C29" s="40" t="s">
        <v>19</v>
      </c>
      <c r="D29" s="48">
        <v>21359.560839999998</v>
      </c>
    </row>
    <row r="30" spans="2:4" ht="18" customHeight="1" x14ac:dyDescent="0.2"/>
    <row r="31" spans="2:4" ht="18" customHeight="1" x14ac:dyDescent="0.2">
      <c r="B31" s="58" t="s">
        <v>20</v>
      </c>
      <c r="D31" s="16">
        <f>IFERROR(D25/D27,0)</f>
        <v>2.3416350176819068E-4</v>
      </c>
    </row>
    <row r="32" spans="2:4" ht="18" customHeight="1" x14ac:dyDescent="0.2">
      <c r="B32" s="58"/>
    </row>
    <row r="33" spans="2:4" ht="18" customHeight="1" x14ac:dyDescent="0.25">
      <c r="B33" s="54" t="s">
        <v>21</v>
      </c>
    </row>
    <row r="34" spans="2:4" ht="18" customHeight="1" x14ac:dyDescent="0.2">
      <c r="B34" s="58" t="s">
        <v>22</v>
      </c>
      <c r="D34" s="48">
        <v>0</v>
      </c>
    </row>
    <row r="35" spans="2:4" ht="18" customHeight="1" x14ac:dyDescent="0.2">
      <c r="B35" s="58"/>
    </row>
    <row r="36" spans="2:4" ht="18" customHeight="1" x14ac:dyDescent="0.25">
      <c r="B36" s="54" t="s">
        <v>21</v>
      </c>
    </row>
    <row r="37" spans="2:4" ht="18" customHeight="1" x14ac:dyDescent="0.2">
      <c r="B37" s="58" t="s">
        <v>23</v>
      </c>
      <c r="D37" s="48">
        <v>3.2170405539999991</v>
      </c>
    </row>
    <row r="38" spans="2:4" ht="18" customHeight="1" x14ac:dyDescent="0.2">
      <c r="C38" s="58" t="s">
        <v>24</v>
      </c>
      <c r="D38" s="48">
        <v>0</v>
      </c>
    </row>
    <row r="39" spans="2:4" ht="18" customHeight="1" x14ac:dyDescent="0.2">
      <c r="C39" s="58" t="s">
        <v>25</v>
      </c>
      <c r="D39" s="48">
        <v>0</v>
      </c>
    </row>
    <row r="40" spans="2:4" ht="18" customHeight="1" x14ac:dyDescent="0.2">
      <c r="C40" s="58" t="s">
        <v>26</v>
      </c>
      <c r="D40" s="48">
        <v>0</v>
      </c>
    </row>
    <row r="41" spans="2:4" ht="18" customHeight="1" x14ac:dyDescent="0.2">
      <c r="C41" s="58" t="s">
        <v>27</v>
      </c>
      <c r="D41" s="48">
        <v>0</v>
      </c>
    </row>
    <row r="42" spans="2:4" ht="18" customHeight="1" x14ac:dyDescent="0.2">
      <c r="C42" s="58" t="s">
        <v>28</v>
      </c>
      <c r="D42" s="48">
        <v>0.14291805000000019</v>
      </c>
    </row>
    <row r="43" spans="2:4" ht="18" customHeight="1" x14ac:dyDescent="0.2">
      <c r="C43" s="58" t="s">
        <v>29</v>
      </c>
    </row>
    <row r="44" spans="2:4" ht="18" customHeight="1" x14ac:dyDescent="0.2">
      <c r="C44" s="58" t="s">
        <v>30</v>
      </c>
      <c r="D44" s="48">
        <v>2.1205539509999998</v>
      </c>
    </row>
    <row r="45" spans="2:4" ht="18" customHeight="1" x14ac:dyDescent="0.2">
      <c r="C45" s="58" t="s">
        <v>31</v>
      </c>
    </row>
    <row r="46" spans="2:4" ht="18" customHeight="1" x14ac:dyDescent="0.2">
      <c r="C46" s="40" t="s">
        <v>32</v>
      </c>
      <c r="D46" s="48">
        <v>0</v>
      </c>
    </row>
    <row r="47" spans="2:4" ht="18" customHeight="1" x14ac:dyDescent="0.2">
      <c r="C47" s="40" t="s">
        <v>33</v>
      </c>
    </row>
    <row r="48" spans="2:4" ht="18" customHeight="1" x14ac:dyDescent="0.2">
      <c r="C48" s="40" t="s">
        <v>34</v>
      </c>
      <c r="D48" s="48">
        <v>0.95356855299999932</v>
      </c>
    </row>
    <row r="49" spans="2:4" ht="18" customHeight="1" x14ac:dyDescent="0.2">
      <c r="C49" s="40" t="s">
        <v>33</v>
      </c>
    </row>
    <row r="50" spans="2:4" ht="18" customHeight="1" x14ac:dyDescent="0.2">
      <c r="C50" s="40" t="s">
        <v>35</v>
      </c>
      <c r="D50" s="48">
        <v>0</v>
      </c>
    </row>
    <row r="51" spans="2:4" ht="18" customHeight="1" x14ac:dyDescent="0.2"/>
    <row r="52" spans="2:4" ht="18" customHeight="1" x14ac:dyDescent="0.2">
      <c r="B52" s="58" t="s">
        <v>36</v>
      </c>
      <c r="D52" s="61">
        <f>SUM(D38:D50)/D29</f>
        <v>1.5061360943224335E-4</v>
      </c>
    </row>
    <row r="53" spans="2:4" ht="18" customHeight="1" x14ac:dyDescent="0.2">
      <c r="B53" s="58" t="s">
        <v>37</v>
      </c>
      <c r="D53" s="61">
        <v>5.0000000000000001E-4</v>
      </c>
    </row>
    <row r="54" spans="2:4" ht="18" customHeight="1" x14ac:dyDescent="0.2">
      <c r="B54" s="58" t="s">
        <v>38</v>
      </c>
      <c r="D54" s="61">
        <f>D53-D52</f>
        <v>3.4938639056775666E-4</v>
      </c>
    </row>
    <row r="55" spans="2:4" ht="18" customHeight="1" x14ac:dyDescent="0.2">
      <c r="B55" s="58"/>
    </row>
    <row r="56" spans="2:4" ht="18" customHeight="1" x14ac:dyDescent="0.2">
      <c r="B56" s="58" t="s">
        <v>39</v>
      </c>
      <c r="D56" s="48">
        <v>0</v>
      </c>
    </row>
    <row r="57" spans="2:4" ht="18" customHeight="1" x14ac:dyDescent="0.2">
      <c r="B57" s="58" t="s">
        <v>40</v>
      </c>
      <c r="D57" s="16">
        <f>IFERROR((SUM(D38:D50)-D56)/D29,0)</f>
        <v>1.5061360943224335E-4</v>
      </c>
    </row>
    <row r="58" spans="2:4" ht="18" customHeight="1" x14ac:dyDescent="0.2">
      <c r="B58" s="58"/>
    </row>
    <row r="59" spans="2:4" ht="18" customHeight="1" x14ac:dyDescent="0.25">
      <c r="B59" s="54" t="s">
        <v>41</v>
      </c>
    </row>
    <row r="60" spans="2:4" ht="18" customHeight="1" x14ac:dyDescent="0.2">
      <c r="B60" s="58" t="s">
        <v>42</v>
      </c>
      <c r="D60" s="48">
        <f>D25+SUM(D38:D50)-D56</f>
        <v>8.334848666000001</v>
      </c>
    </row>
    <row r="61" spans="2:4" ht="18" customHeight="1" x14ac:dyDescent="0.2">
      <c r="B61" s="58"/>
    </row>
    <row r="62" spans="2:4" ht="18" customHeight="1" x14ac:dyDescent="0.2">
      <c r="B62" s="58" t="s">
        <v>43</v>
      </c>
      <c r="D62" s="16">
        <f>IFERROR(D60/D27,0)</f>
        <v>3.8135805556331739E-4</v>
      </c>
    </row>
    <row r="63" spans="2:4" ht="18" customHeight="1" x14ac:dyDescent="0.2">
      <c r="B63" s="58"/>
    </row>
    <row r="64" spans="2:4" ht="18" customHeight="1" x14ac:dyDescent="0.25">
      <c r="B64" s="54" t="s">
        <v>44</v>
      </c>
    </row>
    <row r="65" spans="2:4" ht="18" customHeight="1" x14ac:dyDescent="0.2">
      <c r="B65" s="58" t="s">
        <v>45</v>
      </c>
      <c r="D65" s="61">
        <v>5.0000000000000001E-4</v>
      </c>
    </row>
    <row r="66" spans="2:4" ht="18" customHeight="1" x14ac:dyDescent="0.2">
      <c r="B66" s="58" t="s">
        <v>46</v>
      </c>
    </row>
    <row r="67" spans="2:4" ht="18" customHeight="1" x14ac:dyDescent="0.2">
      <c r="B67" s="58" t="s">
        <v>47</v>
      </c>
      <c r="D67" s="16">
        <f>IFERROR(D31+D65,"יש להשלים את סעיף 18")</f>
        <v>7.3416350176819072E-4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6</vt:i4>
      </vt:variant>
    </vt:vector>
  </HeadingPairs>
  <TitlesOfParts>
    <vt:vector size="6" baseType="lpstr">
      <vt:lpstr>נספח 1</vt:lpstr>
      <vt:lpstr>נספח 2</vt:lpstr>
      <vt:lpstr>נספח 3</vt:lpstr>
      <vt:lpstr>7209</vt:lpstr>
      <vt:lpstr>7210</vt:lpstr>
      <vt:lpstr>7211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Rabi Pnina</dc:creator>
  <cp:lastModifiedBy>Moran Alush</cp:lastModifiedBy>
  <dcterms:created xsi:type="dcterms:W3CDTF">2026-01-29T11:36:22Z</dcterms:created>
  <dcterms:modified xsi:type="dcterms:W3CDTF">2026-03-26T09:10:39Z</dcterms:modified>
</cp:coreProperties>
</file>